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ЭтаКнига" defaultThemeVersion="124226"/>
  <mc:AlternateContent xmlns:mc="http://schemas.openxmlformats.org/markup-compatibility/2006">
    <mc:Choice Requires="x15">
      <x15ac:absPath xmlns:x15ac="http://schemas.microsoft.com/office/spreadsheetml/2010/11/ac" url="C:\Users\ДТДМ\Desktop\"/>
    </mc:Choice>
  </mc:AlternateContent>
  <xr:revisionPtr revIDLastSave="0" documentId="8_{0F523479-643F-4D6E-92F1-D574BF07393C}" xr6:coauthVersionLast="47" xr6:coauthVersionMax="47" xr10:uidLastSave="{00000000-0000-0000-0000-000000000000}"/>
  <bookViews>
    <workbookView xWindow="-120" yWindow="-120" windowWidth="29040" windowHeight="15840" firstSheet="10" activeTab="24" xr2:uid="{00000000-000D-0000-FFFF-FFFF00000000}"/>
  </bookViews>
  <sheets>
    <sheet name="Письмо_Иные цели" sheetId="104" r:id="rId1"/>
    <sheet name="Письмо_переносы" sheetId="105" r:id="rId2"/>
    <sheet name="Прилож.№ 1_Раздел1" sheetId="56" r:id="rId3"/>
    <sheet name="Раздел2" sheetId="63" r:id="rId4"/>
    <sheet name="Прилож  2_120" sheetId="55" r:id="rId5"/>
    <sheet name="130" sheetId="60" r:id="rId6"/>
    <sheet name="140" sheetId="59" r:id="rId7"/>
    <sheet name="150_ИЦ" sheetId="88" r:id="rId8"/>
    <sheet name="150" sheetId="94" r:id="rId9"/>
    <sheet name="180" sheetId="84" r:id="rId10"/>
    <sheet name="410" sheetId="109" r:id="rId11"/>
    <sheet name="440" sheetId="57" r:id="rId12"/>
    <sheet name="111" sheetId="106" r:id="rId13"/>
    <sheet name="112" sheetId="70" r:id="rId14"/>
    <sheet name="113" sheetId="93" r:id="rId15"/>
    <sheet name="119" sheetId="69" r:id="rId16"/>
    <sheet name="321" sheetId="68" r:id="rId17"/>
    <sheet name="321_ОВЗ" sheetId="108" r:id="rId18"/>
    <sheet name="350" sheetId="107" r:id="rId19"/>
    <sheet name="851" sheetId="67" r:id="rId20"/>
    <sheet name="852" sheetId="75" r:id="rId21"/>
    <sheet name="853" sheetId="90" r:id="rId22"/>
    <sheet name="243" sheetId="83" r:id="rId23"/>
    <sheet name="221" sheetId="72" r:id="rId24"/>
    <sheet name="222" sheetId="71" r:id="rId25"/>
    <sheet name="223_244" sheetId="82" r:id="rId26"/>
    <sheet name="223_247" sheetId="96" r:id="rId27"/>
    <sheet name="224" sheetId="92" r:id="rId28"/>
    <sheet name="225" sheetId="80" r:id="rId29"/>
    <sheet name="226" sheetId="87" r:id="rId30"/>
    <sheet name="227" sheetId="76" r:id="rId31"/>
    <sheet name="228" sheetId="95" r:id="rId32"/>
    <sheet name="310" sheetId="86" r:id="rId33"/>
    <sheet name="341" sheetId="85" r:id="rId34"/>
    <sheet name="342" sheetId="98" r:id="rId35"/>
    <sheet name="343" sheetId="97" r:id="rId36"/>
    <sheet name="344" sheetId="99" r:id="rId37"/>
    <sheet name="345" sheetId="100" r:id="rId38"/>
    <sheet name="346" sheetId="101" r:id="rId39"/>
    <sheet name="347" sheetId="103" r:id="rId40"/>
    <sheet name="349" sheetId="102" r:id="rId41"/>
    <sheet name="Прилож. №3" sheetId="91" r:id="rId42"/>
  </sheets>
  <definedNames>
    <definedName name="_xlnm.Print_Area" localSheetId="12">'111'!$A$1:$N$205</definedName>
    <definedName name="_xlnm.Print_Area" localSheetId="13">'112'!$A$1:$N$52</definedName>
    <definedName name="_xlnm.Print_Area" localSheetId="14">'113'!$A$1:$M$38</definedName>
    <definedName name="_xlnm.Print_Area" localSheetId="15">'119'!$A$1:$M$46</definedName>
    <definedName name="_xlnm.Print_Area" localSheetId="5">'130'!$A$1:$K$118</definedName>
    <definedName name="_xlnm.Print_Area" localSheetId="6">'140'!$A$1:$K$44</definedName>
    <definedName name="_xlnm.Print_Area" localSheetId="8">'150'!$A$1:$N$47</definedName>
    <definedName name="_xlnm.Print_Area" localSheetId="7">'150_ИЦ'!$A$1:$N$19</definedName>
    <definedName name="_xlnm.Print_Area" localSheetId="23">'221'!$A$1:$N$42</definedName>
    <definedName name="_xlnm.Print_Area" localSheetId="24">'222'!$A$1:$M$32</definedName>
    <definedName name="_xlnm.Print_Area" localSheetId="25">'223_244'!$A$1:$Q$60</definedName>
    <definedName name="_xlnm.Print_Area" localSheetId="26">'223_247'!$A$1:$Q$45</definedName>
    <definedName name="_xlnm.Print_Area" localSheetId="27">'224'!$A$1:$N$34</definedName>
    <definedName name="_xlnm.Print_Area" localSheetId="28">'225'!$A$1:$L$80</definedName>
    <definedName name="_xlnm.Print_Area" localSheetId="29">'226'!$A$1:$L$65</definedName>
    <definedName name="_xlnm.Print_Area" localSheetId="30">'227'!$A$1:$G$66</definedName>
    <definedName name="_xlnm.Print_Area" localSheetId="31">'228'!$A$1:$F$50</definedName>
    <definedName name="_xlnm.Print_Area" localSheetId="22">'243'!$A$1:$L$34</definedName>
    <definedName name="_xlnm.Print_Area" localSheetId="32">'310'!$A$1:$K$47</definedName>
    <definedName name="_xlnm.Print_Area" localSheetId="16">'321'!$A$1:$J$25</definedName>
    <definedName name="_xlnm.Print_Area" localSheetId="17">'321_ОВЗ'!$A$1:$J$23</definedName>
    <definedName name="_xlnm.Print_Area" localSheetId="33">'341'!$A$1:$K$37</definedName>
    <definedName name="_xlnm.Print_Area" localSheetId="34">'342'!$A$1:$K$36</definedName>
    <definedName name="_xlnm.Print_Area" localSheetId="35">'343'!$A$1:$K$37</definedName>
    <definedName name="_xlnm.Print_Area" localSheetId="36">'344'!$A$1:$K$38</definedName>
    <definedName name="_xlnm.Print_Area" localSheetId="37">'345'!$A$1:$K$36</definedName>
    <definedName name="_xlnm.Print_Area" localSheetId="38">'346'!$A$1:$K$101</definedName>
    <definedName name="_xlnm.Print_Area" localSheetId="39">'347'!$A$1:$K$37</definedName>
    <definedName name="_xlnm.Print_Area" localSheetId="40">'349'!$A$1:$K$37</definedName>
    <definedName name="_xlnm.Print_Area" localSheetId="18">'350'!$A$1:$J$26</definedName>
    <definedName name="_xlnm.Print_Area" localSheetId="10">'410'!$A$1:$K$17</definedName>
    <definedName name="_xlnm.Print_Area" localSheetId="11">'440'!$A$1:$K$37</definedName>
    <definedName name="_xlnm.Print_Area" localSheetId="19">'851'!$A$1:$M$52</definedName>
    <definedName name="_xlnm.Print_Area" localSheetId="20">'852'!$A$1:$AC$49</definedName>
    <definedName name="_xlnm.Print_Area" localSheetId="21">'853'!$A$1:$O$42</definedName>
    <definedName name="_xlnm.Print_Area" localSheetId="0">'Письмо_Иные цели'!$A$1:$J$20</definedName>
    <definedName name="_xlnm.Print_Area" localSheetId="4">'Прилож  2_120'!$A$1:$M$28</definedName>
    <definedName name="_xlnm.Print_Area" localSheetId="2">'Прилож.№ 1_Раздел1'!$A$1:$I$220</definedName>
    <definedName name="_xlnm.Print_Area" localSheetId="3">Раздел2!$A$1:$CV$88</definedName>
  </definedNames>
  <calcPr calcId="191029"/>
</workbook>
</file>

<file path=xl/calcChain.xml><?xml version="1.0" encoding="utf-8"?>
<calcChain xmlns="http://schemas.openxmlformats.org/spreadsheetml/2006/main">
  <c r="G28" i="69" l="1"/>
  <c r="E22" i="86" l="1"/>
  <c r="E23" i="86"/>
  <c r="I78" i="91" l="1"/>
  <c r="J78" i="91" l="1"/>
  <c r="J218" i="91" l="1"/>
  <c r="G40" i="96"/>
  <c r="F31" i="87" l="1"/>
  <c r="F29" i="87"/>
  <c r="F37" i="80"/>
  <c r="F50" i="80"/>
  <c r="F48" i="80"/>
  <c r="F47" i="80"/>
  <c r="J524" i="91" l="1"/>
  <c r="I524" i="91"/>
  <c r="F524" i="91"/>
  <c r="G39" i="96" l="1"/>
  <c r="L55" i="80" l="1"/>
  <c r="L54" i="80"/>
  <c r="L53" i="80"/>
  <c r="L52" i="80"/>
  <c r="L51" i="80"/>
  <c r="L49" i="80"/>
  <c r="L46" i="80"/>
  <c r="L45" i="80"/>
  <c r="L44" i="80"/>
  <c r="L43" i="80"/>
  <c r="L42" i="80"/>
  <c r="L41" i="80"/>
  <c r="L40" i="80"/>
  <c r="L39" i="80"/>
  <c r="L38" i="80"/>
  <c r="L36" i="80"/>
  <c r="L35" i="80"/>
  <c r="I54" i="80"/>
  <c r="I55" i="80"/>
  <c r="I52" i="80"/>
  <c r="I44" i="80"/>
  <c r="I45" i="80"/>
  <c r="I46" i="80"/>
  <c r="I40" i="80"/>
  <c r="I41" i="80"/>
  <c r="I42" i="80"/>
  <c r="L22" i="80"/>
  <c r="L23" i="80"/>
  <c r="L24" i="80"/>
  <c r="L25" i="80"/>
  <c r="L26" i="80"/>
  <c r="L27" i="80"/>
  <c r="L28" i="80"/>
  <c r="L29" i="80"/>
  <c r="L30" i="80"/>
  <c r="L31" i="80"/>
  <c r="L32" i="80"/>
  <c r="L33" i="80"/>
  <c r="L34" i="80"/>
  <c r="I22" i="80"/>
  <c r="I23" i="80"/>
  <c r="I24" i="80"/>
  <c r="I25" i="80"/>
  <c r="I26" i="80"/>
  <c r="I27" i="80"/>
  <c r="I28" i="80"/>
  <c r="I29" i="80"/>
  <c r="I30" i="80"/>
  <c r="I31" i="80"/>
  <c r="I32" i="80"/>
  <c r="I33" i="80"/>
  <c r="I34" i="80"/>
  <c r="I35" i="80"/>
  <c r="I36" i="80"/>
  <c r="I38" i="80"/>
  <c r="F57" i="82" l="1"/>
  <c r="E38" i="86" l="1"/>
  <c r="E22" i="99" l="1"/>
  <c r="E23" i="99"/>
  <c r="E37" i="101" l="1"/>
  <c r="H475" i="91" l="1"/>
  <c r="G475" i="91"/>
  <c r="F77" i="80"/>
  <c r="F61" i="87"/>
  <c r="F58" i="87" l="1"/>
  <c r="F76" i="80"/>
  <c r="F75" i="80"/>
  <c r="F74" i="80"/>
  <c r="F63" i="80"/>
  <c r="F67" i="80"/>
  <c r="F65" i="80"/>
  <c r="E56" i="101" l="1"/>
  <c r="E57" i="101"/>
  <c r="E58" i="101"/>
  <c r="E59" i="101"/>
  <c r="E49" i="101" l="1"/>
  <c r="E50" i="101"/>
  <c r="E51" i="101"/>
  <c r="E52" i="101"/>
  <c r="E53" i="101"/>
  <c r="E54" i="101"/>
  <c r="E55" i="101"/>
  <c r="E48" i="101"/>
  <c r="I499" i="91"/>
  <c r="F499" i="91"/>
  <c r="J475" i="91" l="1"/>
  <c r="I475" i="91"/>
  <c r="F475" i="91"/>
  <c r="J138" i="91"/>
  <c r="F110" i="56"/>
  <c r="E95" i="101"/>
  <c r="E94" i="101"/>
  <c r="E93" i="101"/>
  <c r="E92" i="101"/>
  <c r="E91" i="101"/>
  <c r="F53" i="87" l="1"/>
  <c r="F62" i="87"/>
  <c r="F57" i="87"/>
  <c r="F59" i="87"/>
  <c r="F60" i="87"/>
  <c r="F56" i="82"/>
  <c r="F58" i="82"/>
  <c r="E34" i="86" l="1"/>
  <c r="E35" i="86"/>
  <c r="E36" i="86"/>
  <c r="E37" i="86"/>
  <c r="E39" i="86"/>
  <c r="H31" i="86"/>
  <c r="H32" i="86"/>
  <c r="H33" i="86"/>
  <c r="H34" i="86"/>
  <c r="H35" i="86"/>
  <c r="H36" i="86"/>
  <c r="H37" i="86"/>
  <c r="H39" i="86"/>
  <c r="K31" i="86"/>
  <c r="K32" i="86"/>
  <c r="K33" i="86"/>
  <c r="K34" i="86"/>
  <c r="K35" i="86"/>
  <c r="K36" i="86"/>
  <c r="K37" i="86"/>
  <c r="K39" i="86"/>
  <c r="E33" i="86"/>
  <c r="E32" i="86"/>
  <c r="E31" i="86"/>
  <c r="I86" i="106" l="1"/>
  <c r="I87" i="106"/>
  <c r="I88" i="106"/>
  <c r="I89" i="106"/>
  <c r="I90" i="106"/>
  <c r="I85" i="106"/>
  <c r="I84" i="106"/>
  <c r="I21" i="106" l="1"/>
  <c r="J21" i="106" s="1"/>
  <c r="I22" i="106"/>
  <c r="J22" i="106" s="1"/>
  <c r="I23" i="106"/>
  <c r="J23" i="106" s="1"/>
  <c r="I24" i="106"/>
  <c r="J24" i="106" s="1"/>
  <c r="I25" i="106"/>
  <c r="J25" i="106" s="1"/>
  <c r="I26" i="106"/>
  <c r="J26" i="106" s="1"/>
  <c r="I20" i="106"/>
  <c r="J20" i="106" s="1"/>
  <c r="E21" i="106"/>
  <c r="E22" i="106"/>
  <c r="E23" i="106"/>
  <c r="E24" i="106"/>
  <c r="E25" i="106"/>
  <c r="E26" i="106"/>
  <c r="E20" i="106"/>
  <c r="F32" i="96" l="1"/>
  <c r="F26" i="96"/>
  <c r="F27" i="96"/>
  <c r="F29" i="96"/>
  <c r="F31" i="96"/>
  <c r="F23" i="96"/>
  <c r="L26" i="87" l="1"/>
  <c r="I26" i="87"/>
  <c r="I21" i="87"/>
  <c r="I22" i="87"/>
  <c r="I23" i="87"/>
  <c r="I24" i="87"/>
  <c r="F30" i="87"/>
  <c r="F23" i="87"/>
  <c r="K41" i="101"/>
  <c r="H41" i="101"/>
  <c r="K21" i="101"/>
  <c r="K22" i="101"/>
  <c r="K23" i="101"/>
  <c r="K24" i="101"/>
  <c r="K25" i="101"/>
  <c r="K26" i="101"/>
  <c r="K27" i="101"/>
  <c r="K28" i="101"/>
  <c r="K29" i="101"/>
  <c r="K30" i="101"/>
  <c r="K31" i="101"/>
  <c r="K32" i="101"/>
  <c r="K33" i="101"/>
  <c r="K34" i="101"/>
  <c r="K35" i="101"/>
  <c r="K36" i="101"/>
  <c r="H21" i="101"/>
  <c r="H22" i="101"/>
  <c r="H23" i="101"/>
  <c r="H24" i="101"/>
  <c r="H25" i="101"/>
  <c r="H26" i="101"/>
  <c r="H27" i="101"/>
  <c r="H28" i="101"/>
  <c r="H29" i="101"/>
  <c r="H30" i="101"/>
  <c r="H31" i="101"/>
  <c r="H32" i="101"/>
  <c r="H33" i="101"/>
  <c r="H34" i="101"/>
  <c r="H35" i="101"/>
  <c r="H36" i="101"/>
  <c r="F36" i="80" l="1"/>
  <c r="F52" i="80"/>
  <c r="F69" i="80"/>
  <c r="F46" i="80"/>
  <c r="F45" i="80"/>
  <c r="F54" i="80" l="1"/>
  <c r="F27" i="80"/>
  <c r="F29" i="80"/>
  <c r="F30" i="80"/>
  <c r="F31" i="80"/>
  <c r="F32" i="80"/>
  <c r="F26" i="72" l="1"/>
  <c r="BU13" i="63" l="1"/>
  <c r="M34" i="67"/>
  <c r="J34" i="67"/>
  <c r="I450" i="91" l="1"/>
  <c r="F450" i="91"/>
  <c r="I426" i="91"/>
  <c r="F426" i="91"/>
  <c r="I402" i="91"/>
  <c r="F402" i="91"/>
  <c r="I331" i="91"/>
  <c r="F55" i="82" l="1"/>
  <c r="F59" i="82" s="1"/>
  <c r="F48" i="82"/>
  <c r="F49" i="82"/>
  <c r="F50" i="82"/>
  <c r="I9" i="70" l="1"/>
  <c r="O137" i="106"/>
  <c r="I130" i="106"/>
  <c r="I135" i="106"/>
  <c r="B90" i="106"/>
  <c r="C84" i="106"/>
  <c r="C86" i="106"/>
  <c r="C87" i="106"/>
  <c r="C88" i="106"/>
  <c r="C91" i="106"/>
  <c r="O92" i="106"/>
  <c r="J135" i="106" l="1"/>
  <c r="K135" i="106" s="1"/>
  <c r="E135" i="106"/>
  <c r="C92" i="106"/>
  <c r="J90" i="106"/>
  <c r="K90" i="106" s="1"/>
  <c r="E90" i="106"/>
  <c r="H90" i="106" s="1"/>
  <c r="N90" i="106" s="1"/>
  <c r="F135" i="106" l="1"/>
  <c r="H135" i="106" s="1"/>
  <c r="N135" i="106" s="1"/>
  <c r="M135" i="106"/>
  <c r="M90" i="106"/>
  <c r="E99" i="101"/>
  <c r="E89" i="101"/>
  <c r="E88" i="101"/>
  <c r="E87" i="101"/>
  <c r="E86" i="101"/>
  <c r="E85" i="101"/>
  <c r="E84" i="101"/>
  <c r="E83" i="101"/>
  <c r="E82" i="101"/>
  <c r="E81" i="101"/>
  <c r="E80" i="101"/>
  <c r="E79" i="101"/>
  <c r="E78" i="101"/>
  <c r="E77" i="101"/>
  <c r="E76" i="101"/>
  <c r="E75" i="101"/>
  <c r="E74" i="101"/>
  <c r="E73" i="101"/>
  <c r="F33" i="80"/>
  <c r="F28" i="80"/>
  <c r="F22" i="80"/>
  <c r="F23" i="80"/>
  <c r="F24" i="80"/>
  <c r="F25" i="80"/>
  <c r="F26" i="80"/>
  <c r="F21" i="87"/>
  <c r="F22" i="87"/>
  <c r="F24" i="87"/>
  <c r="F32" i="87" l="1"/>
  <c r="F42" i="80"/>
  <c r="F35" i="80"/>
  <c r="K45" i="101"/>
  <c r="Q30" i="96"/>
  <c r="Q31" i="96"/>
  <c r="G30" i="96"/>
  <c r="G28" i="96"/>
  <c r="G24" i="96"/>
  <c r="G25" i="96"/>
  <c r="M25" i="71"/>
  <c r="J25" i="71"/>
  <c r="E45" i="101" l="1"/>
  <c r="I378" i="91" l="1"/>
  <c r="F378" i="91"/>
  <c r="I355" i="91"/>
  <c r="F355" i="91"/>
  <c r="F331" i="91"/>
  <c r="I307" i="91"/>
  <c r="F307" i="91"/>
  <c r="I275" i="91"/>
  <c r="F275" i="91"/>
  <c r="I243" i="91"/>
  <c r="F243" i="91"/>
  <c r="G54" i="56" l="1"/>
  <c r="E65" i="101"/>
  <c r="E66" i="101"/>
  <c r="E67" i="101"/>
  <c r="E68" i="101"/>
  <c r="E69" i="101"/>
  <c r="E70" i="101"/>
  <c r="E41" i="101" l="1"/>
  <c r="I218" i="91" l="1"/>
  <c r="F218" i="91"/>
  <c r="I189" i="91"/>
  <c r="F189" i="91"/>
  <c r="I164" i="91"/>
  <c r="F164" i="91"/>
  <c r="I138" i="91"/>
  <c r="F138" i="91"/>
  <c r="I113" i="91"/>
  <c r="F113" i="91"/>
  <c r="F78" i="91"/>
  <c r="F54" i="91"/>
  <c r="I54" i="91"/>
  <c r="F56" i="87"/>
  <c r="F27" i="87" l="1"/>
  <c r="F78" i="80"/>
  <c r="F64" i="80" l="1"/>
  <c r="F58" i="80"/>
  <c r="F59" i="80"/>
  <c r="G25" i="71"/>
  <c r="J130" i="106"/>
  <c r="M130" i="106" s="1"/>
  <c r="E130" i="106"/>
  <c r="H130" i="106" s="1"/>
  <c r="E148" i="106"/>
  <c r="F148" i="106" s="1"/>
  <c r="E103" i="106"/>
  <c r="F103" i="106" s="1"/>
  <c r="J85" i="106"/>
  <c r="M85" i="106" s="1"/>
  <c r="E85" i="106"/>
  <c r="H85" i="106" s="1"/>
  <c r="B85" i="106"/>
  <c r="E39" i="106"/>
  <c r="H39" i="106" s="1"/>
  <c r="N39" i="106" s="1"/>
  <c r="J39" i="106"/>
  <c r="N130" i="106" l="1"/>
  <c r="H103" i="106"/>
  <c r="N103" i="106" s="1"/>
  <c r="H148" i="106"/>
  <c r="N148" i="106" s="1"/>
  <c r="N85" i="106"/>
  <c r="M39" i="106"/>
  <c r="C10" i="60" l="1"/>
  <c r="F10" i="60"/>
  <c r="E36" i="101" l="1"/>
  <c r="E35" i="101"/>
  <c r="E34" i="101"/>
  <c r="E29" i="101"/>
  <c r="E30" i="101"/>
  <c r="E31" i="101"/>
  <c r="E32" i="101"/>
  <c r="E33" i="101"/>
  <c r="E21" i="101"/>
  <c r="E22" i="101"/>
  <c r="E23" i="101"/>
  <c r="E24" i="101"/>
  <c r="E25" i="101"/>
  <c r="E26" i="101"/>
  <c r="E27" i="101"/>
  <c r="L31" i="96"/>
  <c r="F52" i="87" l="1"/>
  <c r="F54" i="87"/>
  <c r="F55" i="87"/>
  <c r="F28" i="87"/>
  <c r="F26" i="87"/>
  <c r="F73" i="80"/>
  <c r="F38" i="80"/>
  <c r="F44" i="80" l="1"/>
  <c r="F41" i="80"/>
  <c r="F40" i="80"/>
  <c r="N49" i="82" l="1"/>
  <c r="J49" i="82"/>
  <c r="N28" i="72"/>
  <c r="N27" i="72"/>
  <c r="N26" i="72"/>
  <c r="N25" i="72"/>
  <c r="J28" i="72"/>
  <c r="J27" i="72"/>
  <c r="J26" i="72"/>
  <c r="J25" i="72"/>
  <c r="H26" i="106" l="1"/>
  <c r="H21" i="106"/>
  <c r="M21" i="106" l="1"/>
  <c r="M26" i="106"/>
  <c r="G34" i="67"/>
  <c r="F28" i="72"/>
  <c r="F27" i="72"/>
  <c r="F25" i="72"/>
  <c r="F62" i="80"/>
  <c r="F66" i="80"/>
  <c r="F68" i="80"/>
  <c r="F70" i="80"/>
  <c r="F71" i="80"/>
  <c r="G31" i="96"/>
  <c r="I21" i="80" l="1"/>
  <c r="L21" i="80"/>
  <c r="I39" i="80"/>
  <c r="I43" i="80"/>
  <c r="I49" i="80"/>
  <c r="I51" i="80"/>
  <c r="I53" i="80"/>
  <c r="I56" i="80"/>
  <c r="L56" i="80"/>
  <c r="I60" i="80"/>
  <c r="L60" i="80"/>
  <c r="I72" i="80"/>
  <c r="L72" i="80"/>
  <c r="L61" i="80" l="1"/>
  <c r="I61" i="80"/>
  <c r="J11" i="80" s="1"/>
  <c r="L79" i="80"/>
  <c r="I79" i="80"/>
  <c r="J10" i="80"/>
  <c r="A3" i="109"/>
  <c r="A2" i="109"/>
  <c r="H70" i="56"/>
  <c r="G70" i="56"/>
  <c r="F70" i="56"/>
  <c r="H66" i="56"/>
  <c r="G66" i="56"/>
  <c r="F66" i="56"/>
  <c r="L80" i="80" l="1"/>
  <c r="I80" i="80"/>
  <c r="H200" i="56"/>
  <c r="G200" i="56"/>
  <c r="F200" i="56"/>
  <c r="B91" i="56"/>
  <c r="B92" i="56" s="1"/>
  <c r="B95" i="56" s="1"/>
  <c r="B96" i="56" s="1"/>
  <c r="I36" i="106" l="1"/>
  <c r="I35" i="106"/>
  <c r="N109" i="106" l="1"/>
  <c r="H103" i="56" l="1"/>
  <c r="G103" i="56"/>
  <c r="F103" i="56"/>
  <c r="AC39" i="75" l="1"/>
  <c r="AC38" i="75"/>
  <c r="AC37" i="75"/>
  <c r="AC36" i="75"/>
  <c r="AC35" i="75"/>
  <c r="AC34" i="75"/>
  <c r="AC33" i="75"/>
  <c r="AC32" i="75"/>
  <c r="Z39" i="75"/>
  <c r="Z38" i="75"/>
  <c r="Z37" i="75"/>
  <c r="Z36" i="75"/>
  <c r="Z35" i="75"/>
  <c r="Z34" i="75"/>
  <c r="Z33" i="75"/>
  <c r="Z32" i="75"/>
  <c r="W39" i="75"/>
  <c r="W38" i="75"/>
  <c r="W37" i="75"/>
  <c r="W36" i="75"/>
  <c r="W35" i="75"/>
  <c r="W34" i="75"/>
  <c r="W33" i="75"/>
  <c r="W32" i="75"/>
  <c r="T39" i="75"/>
  <c r="T38" i="75"/>
  <c r="T37" i="75"/>
  <c r="T36" i="75"/>
  <c r="T35" i="75"/>
  <c r="T34" i="75"/>
  <c r="T33" i="75"/>
  <c r="T32" i="75"/>
  <c r="Q39" i="75"/>
  <c r="Q38" i="75"/>
  <c r="Q37" i="75"/>
  <c r="Q36" i="75"/>
  <c r="Q35" i="75"/>
  <c r="Q34" i="75"/>
  <c r="Q33" i="75"/>
  <c r="Q32" i="75"/>
  <c r="N39" i="75"/>
  <c r="N38" i="75"/>
  <c r="N37" i="75"/>
  <c r="N36" i="75"/>
  <c r="N35" i="75"/>
  <c r="N34" i="75"/>
  <c r="N33" i="75"/>
  <c r="N32" i="75"/>
  <c r="K39" i="75"/>
  <c r="K38" i="75"/>
  <c r="K37" i="75"/>
  <c r="K36" i="75"/>
  <c r="K35" i="75"/>
  <c r="K34" i="75"/>
  <c r="K33" i="75"/>
  <c r="K32" i="75"/>
  <c r="H39" i="75"/>
  <c r="H38" i="75"/>
  <c r="H37" i="75"/>
  <c r="H36" i="75"/>
  <c r="H35" i="75"/>
  <c r="H34" i="75"/>
  <c r="H33" i="75"/>
  <c r="H32" i="75"/>
  <c r="E39" i="75"/>
  <c r="E38" i="75"/>
  <c r="E37" i="75"/>
  <c r="E36" i="75"/>
  <c r="E35" i="75"/>
  <c r="E34" i="75"/>
  <c r="E33" i="75"/>
  <c r="E32" i="75"/>
  <c r="AC24" i="75"/>
  <c r="AC23" i="75"/>
  <c r="AC22" i="75"/>
  <c r="AC21" i="75"/>
  <c r="Z24" i="75"/>
  <c r="Z23" i="75"/>
  <c r="Z22" i="75"/>
  <c r="Z21" i="75"/>
  <c r="W24" i="75"/>
  <c r="W23" i="75"/>
  <c r="W22" i="75"/>
  <c r="W21" i="75"/>
  <c r="T24" i="75"/>
  <c r="T23" i="75"/>
  <c r="T22" i="75"/>
  <c r="T21" i="75"/>
  <c r="Q24" i="75"/>
  <c r="Q23" i="75"/>
  <c r="Q22" i="75"/>
  <c r="Q21" i="75"/>
  <c r="N24" i="75"/>
  <c r="N23" i="75"/>
  <c r="N22" i="75"/>
  <c r="N21" i="75"/>
  <c r="K24" i="75"/>
  <c r="K23" i="75"/>
  <c r="K22" i="75"/>
  <c r="K21" i="75"/>
  <c r="H24" i="75"/>
  <c r="H23" i="75"/>
  <c r="H22" i="75"/>
  <c r="H21" i="75"/>
  <c r="E24" i="75"/>
  <c r="E23" i="75"/>
  <c r="E22" i="75"/>
  <c r="E21" i="75"/>
  <c r="E23" i="82"/>
  <c r="F23" i="82" s="1"/>
  <c r="G23" i="82" s="1"/>
  <c r="H23" i="82" s="1"/>
  <c r="I23" i="82" s="1"/>
  <c r="J23" i="82" s="1"/>
  <c r="K23" i="82" s="1"/>
  <c r="L23" i="82" s="1"/>
  <c r="M23" i="82" s="1"/>
  <c r="N23" i="82" s="1"/>
  <c r="O23" i="82" s="1"/>
  <c r="P23" i="82" s="1"/>
  <c r="Q23" i="82" s="1"/>
  <c r="N33" i="92"/>
  <c r="M33" i="92"/>
  <c r="L33" i="92"/>
  <c r="N32" i="92"/>
  <c r="M32" i="92"/>
  <c r="L32" i="92"/>
  <c r="N31" i="92"/>
  <c r="M31" i="92"/>
  <c r="L31" i="92"/>
  <c r="N28" i="92"/>
  <c r="M28" i="92"/>
  <c r="L28" i="92"/>
  <c r="N27" i="92"/>
  <c r="M27" i="92"/>
  <c r="L27" i="92"/>
  <c r="N26" i="92"/>
  <c r="M26" i="92"/>
  <c r="L26" i="92"/>
  <c r="L23" i="92"/>
  <c r="M23" i="92"/>
  <c r="N23" i="92"/>
  <c r="F46" i="95"/>
  <c r="E46" i="95"/>
  <c r="D46" i="95"/>
  <c r="F43" i="95"/>
  <c r="E43" i="95"/>
  <c r="D43" i="95"/>
  <c r="F40" i="95"/>
  <c r="E40" i="95"/>
  <c r="D40" i="95"/>
  <c r="F35" i="95"/>
  <c r="E35" i="95"/>
  <c r="D35" i="95"/>
  <c r="F32" i="95"/>
  <c r="E32" i="95"/>
  <c r="D32" i="95"/>
  <c r="F29" i="95"/>
  <c r="E29" i="95"/>
  <c r="D29" i="95"/>
  <c r="G64" i="76"/>
  <c r="G12" i="76" s="1"/>
  <c r="F64" i="76"/>
  <c r="E64" i="76"/>
  <c r="G29" i="96"/>
  <c r="L24" i="92" l="1"/>
  <c r="N24" i="92"/>
  <c r="M24" i="92"/>
  <c r="M29" i="92"/>
  <c r="F38" i="95"/>
  <c r="D49" i="95"/>
  <c r="E12" i="76"/>
  <c r="F12" i="76"/>
  <c r="E49" i="95"/>
  <c r="L29" i="92"/>
  <c r="F49" i="95"/>
  <c r="D38" i="95"/>
  <c r="N29" i="92"/>
  <c r="E38" i="95"/>
  <c r="Q29" i="96"/>
  <c r="L29" i="96"/>
  <c r="N23" i="72"/>
  <c r="J23" i="72"/>
  <c r="F23" i="72"/>
  <c r="N22" i="72"/>
  <c r="J22" i="72"/>
  <c r="F22" i="72"/>
  <c r="L32" i="83"/>
  <c r="I32" i="83"/>
  <c r="F32" i="83"/>
  <c r="L31" i="83"/>
  <c r="I31" i="83"/>
  <c r="F31" i="83"/>
  <c r="L30" i="83"/>
  <c r="I30" i="83"/>
  <c r="F30" i="83"/>
  <c r="L28" i="83"/>
  <c r="I28" i="83"/>
  <c r="F28" i="83"/>
  <c r="L27" i="83"/>
  <c r="I27" i="83"/>
  <c r="F27" i="83"/>
  <c r="L26" i="83"/>
  <c r="I26" i="83"/>
  <c r="F26" i="83"/>
  <c r="E46" i="75"/>
  <c r="L31" i="75"/>
  <c r="M31" i="75" s="1"/>
  <c r="N31" i="75" s="1"/>
  <c r="O31" i="75" s="1"/>
  <c r="P31" i="75" s="1"/>
  <c r="Q31" i="75" s="1"/>
  <c r="R31" i="75" s="1"/>
  <c r="S31" i="75" s="1"/>
  <c r="T31" i="75" s="1"/>
  <c r="U31" i="75" s="1"/>
  <c r="V31" i="75" s="1"/>
  <c r="W31" i="75" s="1"/>
  <c r="X31" i="75" s="1"/>
  <c r="Y31" i="75" s="1"/>
  <c r="Z31" i="75" s="1"/>
  <c r="AA31" i="75" s="1"/>
  <c r="AB31" i="75" s="1"/>
  <c r="AC31" i="75" s="1"/>
  <c r="L20" i="75"/>
  <c r="M20" i="75" s="1"/>
  <c r="N20" i="75" s="1"/>
  <c r="O20" i="75" s="1"/>
  <c r="P20" i="75" s="1"/>
  <c r="Q20" i="75" s="1"/>
  <c r="R20" i="75" s="1"/>
  <c r="S20" i="75" s="1"/>
  <c r="T20" i="75" s="1"/>
  <c r="U20" i="75" s="1"/>
  <c r="V20" i="75" s="1"/>
  <c r="W20" i="75" s="1"/>
  <c r="X20" i="75" s="1"/>
  <c r="Y20" i="75" s="1"/>
  <c r="Z20" i="75" s="1"/>
  <c r="AA20" i="75" s="1"/>
  <c r="AB20" i="75" s="1"/>
  <c r="AC20" i="75" s="1"/>
  <c r="F25" i="83" l="1"/>
  <c r="L25" i="83"/>
  <c r="I29" i="83"/>
  <c r="F29" i="83"/>
  <c r="L29" i="83"/>
  <c r="I25" i="83"/>
  <c r="M52" i="67"/>
  <c r="M43" i="67"/>
  <c r="J52" i="67"/>
  <c r="G52" i="67"/>
  <c r="J43" i="67"/>
  <c r="G43" i="67"/>
  <c r="N202" i="106"/>
  <c r="M202" i="106"/>
  <c r="L202" i="106"/>
  <c r="N199" i="106"/>
  <c r="M199" i="106"/>
  <c r="L199" i="106"/>
  <c r="N196" i="106"/>
  <c r="M196" i="106"/>
  <c r="L196" i="106"/>
  <c r="N192" i="106"/>
  <c r="M192" i="106"/>
  <c r="L192" i="106"/>
  <c r="N189" i="106"/>
  <c r="M189" i="106"/>
  <c r="L189" i="106"/>
  <c r="N186" i="106"/>
  <c r="M186" i="106"/>
  <c r="L186" i="106"/>
  <c r="L195" i="106" l="1"/>
  <c r="N185" i="106"/>
  <c r="N195" i="106"/>
  <c r="L185" i="106"/>
  <c r="M195" i="106"/>
  <c r="M185" i="106"/>
  <c r="CP44" i="63"/>
  <c r="CP43" i="63" s="1"/>
  <c r="CI44" i="63"/>
  <c r="CI43" i="63" s="1"/>
  <c r="CB44" i="63"/>
  <c r="CB43" i="63" s="1"/>
  <c r="BU44" i="63"/>
  <c r="BU43" i="63" s="1"/>
  <c r="CP15" i="63"/>
  <c r="CI15" i="63"/>
  <c r="CB15" i="63"/>
  <c r="BU15" i="63"/>
  <c r="A10" i="94" l="1"/>
  <c r="A9" i="94"/>
  <c r="D33" i="94" s="1"/>
  <c r="A15" i="60"/>
  <c r="J19" i="108" l="1"/>
  <c r="I19" i="108"/>
  <c r="H19" i="108"/>
  <c r="G19" i="108"/>
  <c r="F19" i="108"/>
  <c r="E19" i="108"/>
  <c r="D19" i="108"/>
  <c r="C19" i="108"/>
  <c r="B19" i="108"/>
  <c r="A3" i="108"/>
  <c r="A2" i="108"/>
  <c r="J23" i="107"/>
  <c r="J21" i="107" s="1"/>
  <c r="I23" i="107"/>
  <c r="H23" i="107"/>
  <c r="H21" i="107" s="1"/>
  <c r="G23" i="107"/>
  <c r="G21" i="107" s="1"/>
  <c r="F23" i="107"/>
  <c r="F21" i="107" s="1"/>
  <c r="E23" i="107"/>
  <c r="E21" i="107" s="1"/>
  <c r="D23" i="107"/>
  <c r="D21" i="107" s="1"/>
  <c r="C23" i="107"/>
  <c r="C21" i="107" s="1"/>
  <c r="B23" i="107"/>
  <c r="B21" i="107" s="1"/>
  <c r="I21" i="107"/>
  <c r="A3" i="107"/>
  <c r="A2" i="107"/>
  <c r="J21" i="68"/>
  <c r="J19" i="68" s="1"/>
  <c r="I21" i="68"/>
  <c r="I19" i="68" s="1"/>
  <c r="H21" i="68"/>
  <c r="G21" i="68"/>
  <c r="G19" i="68" s="1"/>
  <c r="F21" i="68"/>
  <c r="F19" i="68" s="1"/>
  <c r="E21" i="68"/>
  <c r="E19" i="68" s="1"/>
  <c r="D21" i="68"/>
  <c r="D19" i="68" s="1"/>
  <c r="C21" i="68"/>
  <c r="H19" i="68"/>
  <c r="C19" i="68"/>
  <c r="B21" i="68"/>
  <c r="B19" i="68" s="1"/>
  <c r="M47" i="69"/>
  <c r="L47" i="69"/>
  <c r="K47" i="69"/>
  <c r="J47" i="69"/>
  <c r="I47" i="69"/>
  <c r="H47" i="69"/>
  <c r="G47" i="69"/>
  <c r="F47" i="69"/>
  <c r="E47" i="69"/>
  <c r="G38" i="69"/>
  <c r="F38" i="69"/>
  <c r="E38" i="69"/>
  <c r="M38" i="69"/>
  <c r="L38" i="69"/>
  <c r="K38" i="69"/>
  <c r="J38" i="69"/>
  <c r="I38" i="69"/>
  <c r="H38" i="69"/>
  <c r="M8" i="69"/>
  <c r="L8" i="69"/>
  <c r="K8" i="69"/>
  <c r="J8" i="69"/>
  <c r="I8" i="69"/>
  <c r="H8" i="69"/>
  <c r="G8" i="69"/>
  <c r="F8" i="69"/>
  <c r="E8" i="69"/>
  <c r="M28" i="69"/>
  <c r="K28" i="69"/>
  <c r="J28" i="69"/>
  <c r="H28" i="69"/>
  <c r="E28" i="69"/>
  <c r="M25" i="69"/>
  <c r="L25" i="69"/>
  <c r="K25" i="69"/>
  <c r="J25" i="69"/>
  <c r="I25" i="69"/>
  <c r="H25" i="69"/>
  <c r="G25" i="69"/>
  <c r="F25" i="69"/>
  <c r="E25" i="69"/>
  <c r="M22" i="69"/>
  <c r="L22" i="69"/>
  <c r="K22" i="69"/>
  <c r="J22" i="69"/>
  <c r="I22" i="69"/>
  <c r="H22" i="69"/>
  <c r="G22" i="69"/>
  <c r="F22" i="69"/>
  <c r="E22" i="69"/>
  <c r="M19" i="69"/>
  <c r="L19" i="69"/>
  <c r="K19" i="69"/>
  <c r="J19" i="69"/>
  <c r="I19" i="69"/>
  <c r="H19" i="69"/>
  <c r="F19" i="69"/>
  <c r="M35" i="93"/>
  <c r="L35" i="93"/>
  <c r="K35" i="93"/>
  <c r="J35" i="93"/>
  <c r="I35" i="93"/>
  <c r="H35" i="93"/>
  <c r="G35" i="93"/>
  <c r="F35" i="93"/>
  <c r="E35" i="93"/>
  <c r="M31" i="93"/>
  <c r="L31" i="93"/>
  <c r="K31" i="93"/>
  <c r="J31" i="93"/>
  <c r="I31" i="93"/>
  <c r="H31" i="93"/>
  <c r="G31" i="93"/>
  <c r="F31" i="93"/>
  <c r="E31" i="93"/>
  <c r="M20" i="93"/>
  <c r="M19" i="93" s="1"/>
  <c r="L20" i="93"/>
  <c r="L19" i="93" s="1"/>
  <c r="K20" i="93"/>
  <c r="K19" i="93" s="1"/>
  <c r="J20" i="93"/>
  <c r="J19" i="93" s="1"/>
  <c r="I20" i="93"/>
  <c r="I19" i="93" s="1"/>
  <c r="H20" i="93"/>
  <c r="H19" i="93" s="1"/>
  <c r="G20" i="93"/>
  <c r="G19" i="93" s="1"/>
  <c r="F20" i="93"/>
  <c r="F19" i="93" s="1"/>
  <c r="E20" i="93"/>
  <c r="E19" i="93" s="1"/>
  <c r="N49" i="70"/>
  <c r="M49" i="70"/>
  <c r="L49" i="70"/>
  <c r="K49" i="70"/>
  <c r="J49" i="70"/>
  <c r="I49" i="70"/>
  <c r="H49" i="70"/>
  <c r="G49" i="70"/>
  <c r="F49" i="70"/>
  <c r="N38" i="70"/>
  <c r="M38" i="70"/>
  <c r="L38" i="70"/>
  <c r="K38" i="70"/>
  <c r="J38" i="70"/>
  <c r="I38" i="70"/>
  <c r="H38" i="70"/>
  <c r="G38" i="70"/>
  <c r="N34" i="70"/>
  <c r="M34" i="70"/>
  <c r="L34" i="70"/>
  <c r="K34" i="70"/>
  <c r="J34" i="70"/>
  <c r="I34" i="70"/>
  <c r="H34" i="70"/>
  <c r="G34" i="70"/>
  <c r="N31" i="70"/>
  <c r="N30" i="70" s="1"/>
  <c r="M31" i="70"/>
  <c r="M30" i="70" s="1"/>
  <c r="L31" i="70"/>
  <c r="L30" i="70" s="1"/>
  <c r="K31" i="70"/>
  <c r="K30" i="70" s="1"/>
  <c r="J31" i="70"/>
  <c r="J30" i="70" s="1"/>
  <c r="I31" i="70"/>
  <c r="I30" i="70" s="1"/>
  <c r="H31" i="70"/>
  <c r="H30" i="70" s="1"/>
  <c r="G31" i="70"/>
  <c r="G30" i="70" s="1"/>
  <c r="F38" i="70"/>
  <c r="F34" i="70"/>
  <c r="F31" i="70"/>
  <c r="F30" i="70" s="1"/>
  <c r="N20" i="70"/>
  <c r="N19" i="70" s="1"/>
  <c r="M20" i="70"/>
  <c r="M19" i="70" s="1"/>
  <c r="L20" i="70"/>
  <c r="L19" i="70" s="1"/>
  <c r="K20" i="70"/>
  <c r="K19" i="70" s="1"/>
  <c r="J20" i="70"/>
  <c r="J19" i="70" s="1"/>
  <c r="I20" i="70"/>
  <c r="I19" i="70" s="1"/>
  <c r="H20" i="70"/>
  <c r="H19" i="70" s="1"/>
  <c r="G20" i="70"/>
  <c r="G19" i="70" s="1"/>
  <c r="F20" i="70"/>
  <c r="F19" i="70" s="1"/>
  <c r="F31" i="69" l="1"/>
  <c r="H31" i="69"/>
  <c r="J31" i="69"/>
  <c r="L31" i="69"/>
  <c r="E31" i="69"/>
  <c r="G31" i="69"/>
  <c r="I31" i="69"/>
  <c r="K31" i="69"/>
  <c r="M31" i="69"/>
  <c r="F30" i="93"/>
  <c r="H30" i="93"/>
  <c r="J30" i="93"/>
  <c r="L30" i="93"/>
  <c r="E30" i="93"/>
  <c r="G30" i="93"/>
  <c r="I30" i="93"/>
  <c r="K30" i="93"/>
  <c r="M30" i="93"/>
  <c r="N182" i="106" l="1"/>
  <c r="M182" i="106"/>
  <c r="L182" i="106"/>
  <c r="N179" i="106"/>
  <c r="M179" i="106"/>
  <c r="L179" i="106"/>
  <c r="N176" i="106"/>
  <c r="M176" i="106"/>
  <c r="L176" i="106"/>
  <c r="A3" i="106"/>
  <c r="A2" i="106"/>
  <c r="N154" i="106"/>
  <c r="N110" i="106"/>
  <c r="N46" i="106"/>
  <c r="D163" i="106"/>
  <c r="D149" i="106"/>
  <c r="D136" i="106"/>
  <c r="D118" i="106"/>
  <c r="C118" i="106"/>
  <c r="C163" i="106" s="1"/>
  <c r="B118" i="106"/>
  <c r="B163" i="106" s="1"/>
  <c r="C117" i="106"/>
  <c r="B117" i="106"/>
  <c r="B162" i="106" s="1"/>
  <c r="C116" i="106"/>
  <c r="C161" i="106" s="1"/>
  <c r="B116" i="106"/>
  <c r="B161" i="106" s="1"/>
  <c r="C115" i="106"/>
  <c r="B115" i="106"/>
  <c r="B160" i="106" s="1"/>
  <c r="C114" i="106"/>
  <c r="B114" i="106"/>
  <c r="B159" i="106" s="1"/>
  <c r="C113" i="106"/>
  <c r="C158" i="106" s="1"/>
  <c r="B113" i="106"/>
  <c r="B158" i="106" s="1"/>
  <c r="D104" i="106"/>
  <c r="C104" i="106"/>
  <c r="C149" i="106" s="1"/>
  <c r="B104" i="106"/>
  <c r="B149" i="106" s="1"/>
  <c r="C102" i="106"/>
  <c r="C147" i="106" s="1"/>
  <c r="B102" i="106"/>
  <c r="B147" i="106" s="1"/>
  <c r="C101" i="106"/>
  <c r="C146" i="106" s="1"/>
  <c r="B101" i="106"/>
  <c r="B146" i="106" s="1"/>
  <c r="C100" i="106"/>
  <c r="C145" i="106" s="1"/>
  <c r="B100" i="106"/>
  <c r="B145" i="106" s="1"/>
  <c r="C99" i="106"/>
  <c r="C144" i="106" s="1"/>
  <c r="B99" i="106"/>
  <c r="B144" i="106" s="1"/>
  <c r="C98" i="106"/>
  <c r="C143" i="106" s="1"/>
  <c r="B98" i="106"/>
  <c r="B143" i="106" s="1"/>
  <c r="C136" i="106"/>
  <c r="B91" i="106"/>
  <c r="B136" i="106" s="1"/>
  <c r="C134" i="106"/>
  <c r="B89" i="106"/>
  <c r="B134" i="106" s="1"/>
  <c r="C133" i="106"/>
  <c r="B88" i="106"/>
  <c r="B133" i="106" s="1"/>
  <c r="C132" i="106"/>
  <c r="B87" i="106"/>
  <c r="B132" i="106" s="1"/>
  <c r="B86" i="106"/>
  <c r="B131" i="106" s="1"/>
  <c r="B84" i="106"/>
  <c r="B129" i="106" s="1"/>
  <c r="C129" i="106"/>
  <c r="N167" i="106"/>
  <c r="N166" i="106"/>
  <c r="N155" i="106"/>
  <c r="N152" i="106"/>
  <c r="N140" i="106"/>
  <c r="N139" i="106"/>
  <c r="E128" i="106"/>
  <c r="F128" i="106" s="1"/>
  <c r="G128" i="106" s="1"/>
  <c r="H128" i="106" s="1"/>
  <c r="I128" i="106" s="1"/>
  <c r="J128" i="106" s="1"/>
  <c r="K128" i="106" s="1"/>
  <c r="L128" i="106" s="1"/>
  <c r="M128" i="106" s="1"/>
  <c r="N128" i="106" s="1"/>
  <c r="B128" i="106"/>
  <c r="E83" i="106"/>
  <c r="F83" i="106" s="1"/>
  <c r="G83" i="106" s="1"/>
  <c r="H83" i="106" s="1"/>
  <c r="I83" i="106" s="1"/>
  <c r="J83" i="106" s="1"/>
  <c r="K83" i="106" s="1"/>
  <c r="L83" i="106" s="1"/>
  <c r="M83" i="106" s="1"/>
  <c r="N83" i="106" s="1"/>
  <c r="B83" i="106"/>
  <c r="L77" i="106"/>
  <c r="L76" i="106"/>
  <c r="L74" i="106"/>
  <c r="L73" i="106"/>
  <c r="L71" i="106"/>
  <c r="L70" i="106"/>
  <c r="I65" i="106"/>
  <c r="N57" i="106" s="1"/>
  <c r="I64" i="106"/>
  <c r="N43" i="106" s="1"/>
  <c r="I63" i="106"/>
  <c r="N30" i="106" s="1"/>
  <c r="C55" i="106"/>
  <c r="J53" i="106"/>
  <c r="E53" i="106"/>
  <c r="I52" i="106"/>
  <c r="D116" i="106" s="1"/>
  <c r="E52" i="106"/>
  <c r="H52" i="106" s="1"/>
  <c r="J51" i="106"/>
  <c r="E51" i="106"/>
  <c r="I50" i="106"/>
  <c r="D114" i="106" s="1"/>
  <c r="E50" i="106"/>
  <c r="H50" i="106" s="1"/>
  <c r="I49" i="106"/>
  <c r="D113" i="106" s="1"/>
  <c r="E49" i="106"/>
  <c r="H49" i="106" s="1"/>
  <c r="C41" i="106"/>
  <c r="E38" i="106"/>
  <c r="E37" i="106"/>
  <c r="H37" i="106" s="1"/>
  <c r="N37" i="106" s="1"/>
  <c r="D100" i="106"/>
  <c r="E36" i="106"/>
  <c r="D99" i="106"/>
  <c r="E35" i="106"/>
  <c r="H35" i="106" s="1"/>
  <c r="N35" i="106" s="1"/>
  <c r="E34" i="106"/>
  <c r="H34" i="106" s="1"/>
  <c r="N34" i="106" s="1"/>
  <c r="C28" i="106"/>
  <c r="M24" i="106"/>
  <c r="H24" i="106"/>
  <c r="H22" i="106"/>
  <c r="H20" i="106"/>
  <c r="E19" i="106"/>
  <c r="F19" i="106" s="1"/>
  <c r="G19" i="106" s="1"/>
  <c r="H19" i="106" s="1"/>
  <c r="I19" i="106" s="1"/>
  <c r="J19" i="106" s="1"/>
  <c r="K19" i="106" s="1"/>
  <c r="L19" i="106" s="1"/>
  <c r="M19" i="106" s="1"/>
  <c r="N19" i="106" s="1"/>
  <c r="B19" i="106"/>
  <c r="N24" i="106" l="1"/>
  <c r="P24" i="106" s="1"/>
  <c r="Q24" i="106" s="1"/>
  <c r="M175" i="106"/>
  <c r="H23" i="106"/>
  <c r="L175" i="106"/>
  <c r="N175" i="106"/>
  <c r="M8" i="106" s="1"/>
  <c r="E113" i="106"/>
  <c r="H113" i="106" s="1"/>
  <c r="I113" i="106"/>
  <c r="D158" i="106" s="1"/>
  <c r="E158" i="106" s="1"/>
  <c r="H158" i="106" s="1"/>
  <c r="D115" i="106"/>
  <c r="D117" i="106"/>
  <c r="I114" i="106"/>
  <c r="D159" i="106" s="1"/>
  <c r="E114" i="106"/>
  <c r="H114" i="106" s="1"/>
  <c r="I116" i="106"/>
  <c r="D161" i="106" s="1"/>
  <c r="E116" i="106"/>
  <c r="H116" i="106" s="1"/>
  <c r="C119" i="106"/>
  <c r="C159" i="106"/>
  <c r="C164" i="106" s="1"/>
  <c r="E98" i="106"/>
  <c r="H98" i="106" s="1"/>
  <c r="N98" i="106" s="1"/>
  <c r="I99" i="106"/>
  <c r="E99" i="106"/>
  <c r="H99" i="106" s="1"/>
  <c r="N99" i="106" s="1"/>
  <c r="I100" i="106"/>
  <c r="E100" i="106"/>
  <c r="E101" i="106"/>
  <c r="H101" i="106" s="1"/>
  <c r="N101" i="106" s="1"/>
  <c r="E102" i="106"/>
  <c r="F102" i="106" s="1"/>
  <c r="C150" i="106"/>
  <c r="E86" i="106"/>
  <c r="H86" i="106" s="1"/>
  <c r="C131" i="106"/>
  <c r="C137" i="106" s="1"/>
  <c r="C105" i="106"/>
  <c r="L78" i="106"/>
  <c r="N58" i="106" s="1"/>
  <c r="L72" i="106"/>
  <c r="L75" i="106"/>
  <c r="N44" i="106" s="1"/>
  <c r="I66" i="106"/>
  <c r="J49" i="106"/>
  <c r="M49" i="106" s="1"/>
  <c r="N49" i="106" s="1"/>
  <c r="J50" i="106"/>
  <c r="M50" i="106" s="1"/>
  <c r="N50" i="106" s="1"/>
  <c r="H51" i="106"/>
  <c r="M51" i="106"/>
  <c r="J52" i="106"/>
  <c r="M52" i="106" s="1"/>
  <c r="N52" i="106" s="1"/>
  <c r="H53" i="106"/>
  <c r="N53" i="106" s="1"/>
  <c r="M53" i="106"/>
  <c r="J34" i="106"/>
  <c r="M34" i="106" s="1"/>
  <c r="J35" i="106"/>
  <c r="M35" i="106" s="1"/>
  <c r="H36" i="106"/>
  <c r="N36" i="106" s="1"/>
  <c r="J37" i="106"/>
  <c r="M37" i="106" s="1"/>
  <c r="H38" i="106"/>
  <c r="N38" i="106" s="1"/>
  <c r="J36" i="106"/>
  <c r="J38" i="106"/>
  <c r="M20" i="106"/>
  <c r="N20" i="106" s="1"/>
  <c r="M22" i="106"/>
  <c r="N22" i="106" s="1"/>
  <c r="M23" i="106"/>
  <c r="H25" i="106"/>
  <c r="M25" i="106"/>
  <c r="N25" i="106" l="1"/>
  <c r="N23" i="106"/>
  <c r="I132" i="106"/>
  <c r="H102" i="106"/>
  <c r="N102" i="106" s="1"/>
  <c r="M28" i="106"/>
  <c r="H28" i="106"/>
  <c r="J113" i="106"/>
  <c r="M113" i="106" s="1"/>
  <c r="N113" i="106" s="1"/>
  <c r="N8" i="106"/>
  <c r="L8" i="106"/>
  <c r="J114" i="106"/>
  <c r="M114" i="106" s="1"/>
  <c r="N114" i="106" s="1"/>
  <c r="J102" i="106"/>
  <c r="E84" i="106"/>
  <c r="H84" i="106" s="1"/>
  <c r="I158" i="106"/>
  <c r="J158" i="106" s="1"/>
  <c r="M158" i="106" s="1"/>
  <c r="N158" i="106" s="1"/>
  <c r="H100" i="106"/>
  <c r="N100" i="106" s="1"/>
  <c r="E87" i="106"/>
  <c r="E89" i="106"/>
  <c r="J116" i="106"/>
  <c r="M116" i="106" s="1"/>
  <c r="N116" i="106" s="1"/>
  <c r="E117" i="106"/>
  <c r="I117" i="106"/>
  <c r="E115" i="106"/>
  <c r="I115" i="106"/>
  <c r="E161" i="106"/>
  <c r="H161" i="106" s="1"/>
  <c r="I161" i="106"/>
  <c r="J161" i="106" s="1"/>
  <c r="M161" i="106" s="1"/>
  <c r="E159" i="106"/>
  <c r="H159" i="106" s="1"/>
  <c r="I159" i="106"/>
  <c r="J159" i="106" s="1"/>
  <c r="M159" i="106" s="1"/>
  <c r="J147" i="106"/>
  <c r="E147" i="106"/>
  <c r="F147" i="106" s="1"/>
  <c r="D145" i="106"/>
  <c r="J100" i="106"/>
  <c r="J99" i="106"/>
  <c r="M99" i="106" s="1"/>
  <c r="D144" i="106"/>
  <c r="J101" i="106"/>
  <c r="M101" i="106" s="1"/>
  <c r="J98" i="106"/>
  <c r="M98" i="106" s="1"/>
  <c r="E88" i="106"/>
  <c r="H88" i="106" s="1"/>
  <c r="J86" i="106"/>
  <c r="M86" i="106" s="1"/>
  <c r="N86" i="106" s="1"/>
  <c r="I131" i="106"/>
  <c r="M55" i="106"/>
  <c r="H55" i="106"/>
  <c r="H41" i="106"/>
  <c r="M38" i="106"/>
  <c r="M36" i="106"/>
  <c r="A2" i="102"/>
  <c r="K35" i="102"/>
  <c r="H35" i="102"/>
  <c r="E35" i="102"/>
  <c r="K34" i="102"/>
  <c r="H34" i="102"/>
  <c r="E34" i="102"/>
  <c r="K33" i="102"/>
  <c r="H33" i="102"/>
  <c r="E33" i="102"/>
  <c r="K32" i="102"/>
  <c r="H32" i="102"/>
  <c r="E32" i="102"/>
  <c r="K31" i="102"/>
  <c r="H31" i="102"/>
  <c r="E31" i="102"/>
  <c r="K29" i="102"/>
  <c r="H29" i="102"/>
  <c r="E29" i="102"/>
  <c r="K28" i="102"/>
  <c r="H28" i="102"/>
  <c r="E28" i="102"/>
  <c r="K27" i="102"/>
  <c r="H27" i="102"/>
  <c r="E27" i="102"/>
  <c r="K26" i="102"/>
  <c r="H26" i="102"/>
  <c r="E26" i="102"/>
  <c r="K25" i="102"/>
  <c r="H25" i="102"/>
  <c r="E25" i="102"/>
  <c r="K23" i="102"/>
  <c r="H23" i="102"/>
  <c r="E23" i="102"/>
  <c r="K22" i="102"/>
  <c r="H22" i="102"/>
  <c r="E22" i="102"/>
  <c r="K21" i="102"/>
  <c r="H21" i="102"/>
  <c r="E21" i="102"/>
  <c r="K20" i="102"/>
  <c r="H20" i="102"/>
  <c r="E20" i="102"/>
  <c r="A2" i="103"/>
  <c r="K35" i="103"/>
  <c r="H35" i="103"/>
  <c r="E35" i="103"/>
  <c r="K34" i="103"/>
  <c r="H34" i="103"/>
  <c r="E34" i="103"/>
  <c r="K33" i="103"/>
  <c r="H33" i="103"/>
  <c r="E33" i="103"/>
  <c r="K32" i="103"/>
  <c r="H32" i="103"/>
  <c r="E32" i="103"/>
  <c r="K31" i="103"/>
  <c r="H31" i="103"/>
  <c r="E31" i="103"/>
  <c r="K29" i="103"/>
  <c r="H29" i="103"/>
  <c r="E29" i="103"/>
  <c r="K28" i="103"/>
  <c r="H28" i="103"/>
  <c r="E28" i="103"/>
  <c r="K27" i="103"/>
  <c r="H27" i="103"/>
  <c r="E27" i="103"/>
  <c r="K26" i="103"/>
  <c r="H26" i="103"/>
  <c r="E26" i="103"/>
  <c r="K25" i="103"/>
  <c r="H25" i="103"/>
  <c r="E25" i="103"/>
  <c r="K23" i="103"/>
  <c r="H23" i="103"/>
  <c r="E23" i="103"/>
  <c r="K22" i="103"/>
  <c r="H22" i="103"/>
  <c r="E22" i="103"/>
  <c r="K21" i="103"/>
  <c r="H21" i="103"/>
  <c r="E21" i="103"/>
  <c r="K20" i="103"/>
  <c r="H20" i="103"/>
  <c r="E20" i="103"/>
  <c r="K90" i="101"/>
  <c r="H90" i="101"/>
  <c r="E90" i="101"/>
  <c r="K72" i="101"/>
  <c r="H72" i="101"/>
  <c r="E72" i="101"/>
  <c r="K71" i="101"/>
  <c r="H71" i="101"/>
  <c r="E71" i="101"/>
  <c r="K64" i="101"/>
  <c r="H64" i="101"/>
  <c r="E64" i="101"/>
  <c r="K63" i="101"/>
  <c r="H63" i="101"/>
  <c r="E63" i="101"/>
  <c r="K40" i="101"/>
  <c r="H40" i="101"/>
  <c r="E40" i="101"/>
  <c r="E62" i="101" s="1"/>
  <c r="K38" i="101"/>
  <c r="H38" i="101"/>
  <c r="E38" i="101"/>
  <c r="E28" i="101"/>
  <c r="K20" i="101"/>
  <c r="H20" i="101"/>
  <c r="E20" i="101"/>
  <c r="K19" i="101"/>
  <c r="H19" i="101"/>
  <c r="E19" i="101"/>
  <c r="K34" i="100"/>
  <c r="H34" i="100"/>
  <c r="E34" i="100"/>
  <c r="K33" i="100"/>
  <c r="H33" i="100"/>
  <c r="E33" i="100"/>
  <c r="K32" i="100"/>
  <c r="H32" i="100"/>
  <c r="E32" i="100"/>
  <c r="K31" i="100"/>
  <c r="H31" i="100"/>
  <c r="E31" i="100"/>
  <c r="K30" i="100"/>
  <c r="H30" i="100"/>
  <c r="E30" i="100"/>
  <c r="K28" i="100"/>
  <c r="H28" i="100"/>
  <c r="E28" i="100"/>
  <c r="K27" i="100"/>
  <c r="H27" i="100"/>
  <c r="E27" i="100"/>
  <c r="K26" i="100"/>
  <c r="H26" i="100"/>
  <c r="E26" i="100"/>
  <c r="K25" i="100"/>
  <c r="H25" i="100"/>
  <c r="E25" i="100"/>
  <c r="K24" i="100"/>
  <c r="H24" i="100"/>
  <c r="E24" i="100"/>
  <c r="K22" i="100"/>
  <c r="H22" i="100"/>
  <c r="E22" i="100"/>
  <c r="K21" i="100"/>
  <c r="H21" i="100"/>
  <c r="E21" i="100"/>
  <c r="K20" i="100"/>
  <c r="H20" i="100"/>
  <c r="E20" i="100"/>
  <c r="K19" i="100"/>
  <c r="H19" i="100"/>
  <c r="E19" i="100"/>
  <c r="A2" i="99"/>
  <c r="K36" i="99"/>
  <c r="H36" i="99"/>
  <c r="E36" i="99"/>
  <c r="K35" i="99"/>
  <c r="H35" i="99"/>
  <c r="E35" i="99"/>
  <c r="K34" i="99"/>
  <c r="H34" i="99"/>
  <c r="E34" i="99"/>
  <c r="K33" i="99"/>
  <c r="H33" i="99"/>
  <c r="E33" i="99"/>
  <c r="K32" i="99"/>
  <c r="H32" i="99"/>
  <c r="E32" i="99"/>
  <c r="K30" i="99"/>
  <c r="H30" i="99"/>
  <c r="E30" i="99"/>
  <c r="K29" i="99"/>
  <c r="H29" i="99"/>
  <c r="E29" i="99"/>
  <c r="K28" i="99"/>
  <c r="H28" i="99"/>
  <c r="E28" i="99"/>
  <c r="K27" i="99"/>
  <c r="H27" i="99"/>
  <c r="E27" i="99"/>
  <c r="K26" i="99"/>
  <c r="H26" i="99"/>
  <c r="E26" i="99"/>
  <c r="K24" i="99"/>
  <c r="H24" i="99"/>
  <c r="E24" i="99"/>
  <c r="K21" i="99"/>
  <c r="H21" i="99"/>
  <c r="E21" i="99"/>
  <c r="K20" i="99"/>
  <c r="H20" i="99"/>
  <c r="E20" i="99"/>
  <c r="K19" i="99"/>
  <c r="H19" i="99"/>
  <c r="E19" i="99"/>
  <c r="A2" i="97"/>
  <c r="M16" i="88"/>
  <c r="K22" i="55"/>
  <c r="H23" i="100" l="1"/>
  <c r="J9" i="100" s="1"/>
  <c r="H62" i="101"/>
  <c r="J10" i="101" s="1"/>
  <c r="K62" i="101"/>
  <c r="K10" i="101" s="1"/>
  <c r="K30" i="103"/>
  <c r="K11" i="103" s="1"/>
  <c r="I10" i="101"/>
  <c r="E100" i="101"/>
  <c r="I11" i="101" s="1"/>
  <c r="E129" i="106"/>
  <c r="H129" i="106" s="1"/>
  <c r="I129" i="106"/>
  <c r="J129" i="106" s="1"/>
  <c r="M129" i="106" s="1"/>
  <c r="N28" i="106"/>
  <c r="J84" i="106"/>
  <c r="M84" i="106" s="1"/>
  <c r="N84" i="106" s="1"/>
  <c r="J132" i="106"/>
  <c r="E132" i="106"/>
  <c r="J87" i="106"/>
  <c r="K87" i="106" s="1"/>
  <c r="H105" i="106"/>
  <c r="H31" i="99"/>
  <c r="J10" i="99" s="1"/>
  <c r="H37" i="99"/>
  <c r="J11" i="99" s="1"/>
  <c r="K37" i="99"/>
  <c r="K11" i="99" s="1"/>
  <c r="E36" i="102"/>
  <c r="I12" i="102" s="1"/>
  <c r="M87" i="106"/>
  <c r="M102" i="106"/>
  <c r="K24" i="102"/>
  <c r="K10" i="102" s="1"/>
  <c r="H24" i="102"/>
  <c r="J10" i="102" s="1"/>
  <c r="E24" i="102"/>
  <c r="I10" i="102" s="1"/>
  <c r="K36" i="102"/>
  <c r="K12" i="102" s="1"/>
  <c r="E30" i="102"/>
  <c r="I11" i="102" s="1"/>
  <c r="K30" i="102"/>
  <c r="K11" i="102" s="1"/>
  <c r="H30" i="102"/>
  <c r="J11" i="102" s="1"/>
  <c r="H36" i="102"/>
  <c r="J12" i="102" s="1"/>
  <c r="H36" i="103"/>
  <c r="E30" i="103"/>
  <c r="I11" i="103" s="1"/>
  <c r="H24" i="103"/>
  <c r="J10" i="103" s="1"/>
  <c r="H39" i="101"/>
  <c r="J9" i="101" s="1"/>
  <c r="K100" i="101"/>
  <c r="K11" i="101" s="1"/>
  <c r="E39" i="101"/>
  <c r="I9" i="101" s="1"/>
  <c r="K39" i="101"/>
  <c r="K9" i="101" s="1"/>
  <c r="H100" i="101"/>
  <c r="J11" i="101" s="1"/>
  <c r="K23" i="100"/>
  <c r="K9" i="100" s="1"/>
  <c r="K35" i="100"/>
  <c r="H35" i="100"/>
  <c r="J11" i="100" s="1"/>
  <c r="E23" i="100"/>
  <c r="I9" i="100" s="1"/>
  <c r="E35" i="100"/>
  <c r="H29" i="100"/>
  <c r="J10" i="100" s="1"/>
  <c r="E29" i="100"/>
  <c r="I10" i="100" s="1"/>
  <c r="K29" i="100"/>
  <c r="K10" i="100" s="1"/>
  <c r="K25" i="99"/>
  <c r="K9" i="99" s="1"/>
  <c r="K31" i="99"/>
  <c r="K10" i="99" s="1"/>
  <c r="H25" i="99"/>
  <c r="J9" i="99" s="1"/>
  <c r="E37" i="99"/>
  <c r="I11" i="99" s="1"/>
  <c r="E25" i="99"/>
  <c r="I9" i="99" s="1"/>
  <c r="E31" i="99"/>
  <c r="I10" i="99" s="1"/>
  <c r="H147" i="106"/>
  <c r="N147" i="106" s="1"/>
  <c r="H115" i="106"/>
  <c r="H117" i="106"/>
  <c r="M147" i="106"/>
  <c r="H87" i="106"/>
  <c r="I134" i="106"/>
  <c r="J89" i="106"/>
  <c r="K89" i="106" s="1"/>
  <c r="M100" i="106"/>
  <c r="H89" i="106"/>
  <c r="D160" i="106"/>
  <c r="J115" i="106"/>
  <c r="D162" i="106"/>
  <c r="J117" i="106"/>
  <c r="J143" i="106"/>
  <c r="M143" i="106" s="1"/>
  <c r="E143" i="106"/>
  <c r="F143" i="106" s="1"/>
  <c r="J146" i="106"/>
  <c r="M146" i="106" s="1"/>
  <c r="E146" i="106"/>
  <c r="H146" i="106" s="1"/>
  <c r="N146" i="106" s="1"/>
  <c r="I144" i="106"/>
  <c r="E144" i="106"/>
  <c r="H144" i="106" s="1"/>
  <c r="N144" i="106" s="1"/>
  <c r="I145" i="106"/>
  <c r="E145" i="106"/>
  <c r="E131" i="106"/>
  <c r="H131" i="106" s="1"/>
  <c r="J131" i="106"/>
  <c r="M131" i="106" s="1"/>
  <c r="J88" i="106"/>
  <c r="M88" i="106" s="1"/>
  <c r="N88" i="106" s="1"/>
  <c r="I133" i="106"/>
  <c r="N55" i="106"/>
  <c r="M41" i="106"/>
  <c r="N41" i="106"/>
  <c r="N47" i="106" s="1"/>
  <c r="E24" i="103"/>
  <c r="I10" i="103" s="1"/>
  <c r="K24" i="103"/>
  <c r="K10" i="103" s="1"/>
  <c r="H30" i="103"/>
  <c r="J11" i="103" s="1"/>
  <c r="E36" i="103"/>
  <c r="K36" i="103"/>
  <c r="K12" i="103" s="1"/>
  <c r="J12" i="103"/>
  <c r="K35" i="97"/>
  <c r="H35" i="97"/>
  <c r="E35" i="97"/>
  <c r="K34" i="97"/>
  <c r="H34" i="97"/>
  <c r="E34" i="97"/>
  <c r="K33" i="97"/>
  <c r="H33" i="97"/>
  <c r="E33" i="97"/>
  <c r="K32" i="97"/>
  <c r="H32" i="97"/>
  <c r="E32" i="97"/>
  <c r="K31" i="97"/>
  <c r="H31" i="97"/>
  <c r="E31" i="97"/>
  <c r="K29" i="97"/>
  <c r="H29" i="97"/>
  <c r="E29" i="97"/>
  <c r="K28" i="97"/>
  <c r="H28" i="97"/>
  <c r="E28" i="97"/>
  <c r="K27" i="97"/>
  <c r="H27" i="97"/>
  <c r="E27" i="97"/>
  <c r="K26" i="97"/>
  <c r="H26" i="97"/>
  <c r="E26" i="97"/>
  <c r="K25" i="97"/>
  <c r="H25" i="97"/>
  <c r="E25" i="97"/>
  <c r="K23" i="97"/>
  <c r="H23" i="97"/>
  <c r="E23" i="97"/>
  <c r="K22" i="97"/>
  <c r="H22" i="97"/>
  <c r="E22" i="97"/>
  <c r="K21" i="97"/>
  <c r="H21" i="97"/>
  <c r="E21" i="97"/>
  <c r="K20" i="97"/>
  <c r="H20" i="97"/>
  <c r="E20" i="97"/>
  <c r="K34" i="98"/>
  <c r="H34" i="98"/>
  <c r="E34" i="98"/>
  <c r="K33" i="98"/>
  <c r="H33" i="98"/>
  <c r="E33" i="98"/>
  <c r="K32" i="98"/>
  <c r="H32" i="98"/>
  <c r="E32" i="98"/>
  <c r="K31" i="98"/>
  <c r="H31" i="98"/>
  <c r="E31" i="98"/>
  <c r="K30" i="98"/>
  <c r="H30" i="98"/>
  <c r="E30" i="98"/>
  <c r="K28" i="98"/>
  <c r="H28" i="98"/>
  <c r="E28" i="98"/>
  <c r="K27" i="98"/>
  <c r="H27" i="98"/>
  <c r="E27" i="98"/>
  <c r="K26" i="98"/>
  <c r="H26" i="98"/>
  <c r="E26" i="98"/>
  <c r="K25" i="98"/>
  <c r="H25" i="98"/>
  <c r="E25" i="98"/>
  <c r="K24" i="98"/>
  <c r="H24" i="98"/>
  <c r="E24" i="98"/>
  <c r="K22" i="98"/>
  <c r="H22" i="98"/>
  <c r="E22" i="98"/>
  <c r="K21" i="98"/>
  <c r="H21" i="98"/>
  <c r="E21" i="98"/>
  <c r="K20" i="98"/>
  <c r="H20" i="98"/>
  <c r="E20" i="98"/>
  <c r="K19" i="98"/>
  <c r="H19" i="98"/>
  <c r="E19" i="98"/>
  <c r="K35" i="85"/>
  <c r="H35" i="85"/>
  <c r="E35" i="85"/>
  <c r="K34" i="85"/>
  <c r="H34" i="85"/>
  <c r="E34" i="85"/>
  <c r="K33" i="85"/>
  <c r="H33" i="85"/>
  <c r="E33" i="85"/>
  <c r="K32" i="85"/>
  <c r="H32" i="85"/>
  <c r="E32" i="85"/>
  <c r="K31" i="85"/>
  <c r="H31" i="85"/>
  <c r="E31" i="85"/>
  <c r="K29" i="85"/>
  <c r="H29" i="85"/>
  <c r="E29" i="85"/>
  <c r="K28" i="85"/>
  <c r="H28" i="85"/>
  <c r="E28" i="85"/>
  <c r="K27" i="85"/>
  <c r="H27" i="85"/>
  <c r="E27" i="85"/>
  <c r="K26" i="85"/>
  <c r="H26" i="85"/>
  <c r="E26" i="85"/>
  <c r="K25" i="85"/>
  <c r="H25" i="85"/>
  <c r="K23" i="85"/>
  <c r="H23" i="85"/>
  <c r="E23" i="85"/>
  <c r="K22" i="85"/>
  <c r="H22" i="85"/>
  <c r="E22" i="85"/>
  <c r="K21" i="85"/>
  <c r="H21" i="85"/>
  <c r="E21" i="85"/>
  <c r="K20" i="85"/>
  <c r="H20" i="85"/>
  <c r="E20" i="85"/>
  <c r="F132" i="106" l="1"/>
  <c r="H132" i="106" s="1"/>
  <c r="K38" i="99"/>
  <c r="J7" i="99"/>
  <c r="H23" i="98"/>
  <c r="J9" i="98" s="1"/>
  <c r="K24" i="85"/>
  <c r="J10" i="85" s="1"/>
  <c r="K7" i="99"/>
  <c r="K36" i="85"/>
  <c r="J12" i="85" s="1"/>
  <c r="H29" i="98"/>
  <c r="J10" i="98" s="1"/>
  <c r="E35" i="98"/>
  <c r="I11" i="98" s="1"/>
  <c r="E37" i="103"/>
  <c r="K8" i="103"/>
  <c r="J8" i="102"/>
  <c r="H38" i="99"/>
  <c r="N129" i="106"/>
  <c r="K7" i="101"/>
  <c r="H143" i="106"/>
  <c r="N143" i="106" s="1"/>
  <c r="K132" i="106"/>
  <c r="M132" i="106" s="1"/>
  <c r="N87" i="106"/>
  <c r="M105" i="106"/>
  <c r="I8" i="102"/>
  <c r="E37" i="102"/>
  <c r="H92" i="106"/>
  <c r="E101" i="101"/>
  <c r="H36" i="100"/>
  <c r="I12" i="103"/>
  <c r="I8" i="103" s="1"/>
  <c r="H37" i="103"/>
  <c r="K36" i="100"/>
  <c r="K11" i="100"/>
  <c r="K7" i="100" s="1"/>
  <c r="J8" i="103"/>
  <c r="J7" i="100"/>
  <c r="E24" i="85"/>
  <c r="H10" i="85" s="1"/>
  <c r="E36" i="85"/>
  <c r="H12" i="85" s="1"/>
  <c r="K101" i="101"/>
  <c r="E36" i="100"/>
  <c r="K8" i="102"/>
  <c r="K37" i="102"/>
  <c r="H37" i="102"/>
  <c r="K37" i="103"/>
  <c r="H101" i="101"/>
  <c r="J7" i="101"/>
  <c r="I7" i="101"/>
  <c r="I11" i="100"/>
  <c r="I7" i="100" s="1"/>
  <c r="E38" i="99"/>
  <c r="I7" i="99"/>
  <c r="K35" i="98"/>
  <c r="E23" i="98"/>
  <c r="I9" i="98" s="1"/>
  <c r="K23" i="98"/>
  <c r="K9" i="98" s="1"/>
  <c r="E29" i="98"/>
  <c r="I10" i="98" s="1"/>
  <c r="K29" i="98"/>
  <c r="K10" i="98" s="1"/>
  <c r="H35" i="98"/>
  <c r="J11" i="98" s="1"/>
  <c r="J7" i="98" s="1"/>
  <c r="H36" i="85"/>
  <c r="I12" i="85" s="1"/>
  <c r="H24" i="85"/>
  <c r="I10" i="85" s="1"/>
  <c r="H30" i="85"/>
  <c r="I11" i="85" s="1"/>
  <c r="E30" i="85"/>
  <c r="H11" i="85" s="1"/>
  <c r="K30" i="85"/>
  <c r="J11" i="85" s="1"/>
  <c r="H119" i="106"/>
  <c r="N105" i="106"/>
  <c r="N111" i="106" s="1"/>
  <c r="M89" i="106"/>
  <c r="M92" i="106" s="1"/>
  <c r="J134" i="106"/>
  <c r="K134" i="106" s="1"/>
  <c r="E134" i="106"/>
  <c r="F134" i="106" s="1"/>
  <c r="M117" i="106"/>
  <c r="N117" i="106" s="1"/>
  <c r="M115" i="106"/>
  <c r="E162" i="106"/>
  <c r="I162" i="106"/>
  <c r="J162" i="106" s="1"/>
  <c r="E160" i="106"/>
  <c r="I160" i="106"/>
  <c r="J160" i="106" s="1"/>
  <c r="J144" i="106"/>
  <c r="M144" i="106" s="1"/>
  <c r="H145" i="106"/>
  <c r="J145" i="106"/>
  <c r="E133" i="106"/>
  <c r="H133" i="106" s="1"/>
  <c r="J133" i="106"/>
  <c r="M133" i="106" s="1"/>
  <c r="N131" i="106"/>
  <c r="N32" i="106"/>
  <c r="O32" i="106" s="1"/>
  <c r="N59" i="106"/>
  <c r="E24" i="97"/>
  <c r="I10" i="97" s="1"/>
  <c r="K24" i="97"/>
  <c r="K10" i="97" s="1"/>
  <c r="H30" i="97"/>
  <c r="J11" i="97" s="1"/>
  <c r="E36" i="97"/>
  <c r="I12" i="97" s="1"/>
  <c r="K36" i="97"/>
  <c r="K12" i="97" s="1"/>
  <c r="H24" i="97"/>
  <c r="J10" i="97" s="1"/>
  <c r="E30" i="97"/>
  <c r="I11" i="97" s="1"/>
  <c r="K30" i="97"/>
  <c r="K11" i="97" s="1"/>
  <c r="H36" i="97"/>
  <c r="J12" i="97" s="1"/>
  <c r="H36" i="98"/>
  <c r="K45" i="86"/>
  <c r="K44" i="86"/>
  <c r="K43" i="86"/>
  <c r="K42" i="86"/>
  <c r="K41" i="86"/>
  <c r="K30" i="86"/>
  <c r="K29" i="86"/>
  <c r="K28" i="86"/>
  <c r="K27" i="86"/>
  <c r="K25" i="86"/>
  <c r="K24" i="86"/>
  <c r="K21" i="86"/>
  <c r="K20" i="86"/>
  <c r="H45" i="86"/>
  <c r="H44" i="86"/>
  <c r="H43" i="86"/>
  <c r="H42" i="86"/>
  <c r="H41" i="86"/>
  <c r="H30" i="86"/>
  <c r="H29" i="86"/>
  <c r="H28" i="86"/>
  <c r="H27" i="86"/>
  <c r="H25" i="86"/>
  <c r="H24" i="86"/>
  <c r="H21" i="86"/>
  <c r="H20" i="86"/>
  <c r="E44" i="86"/>
  <c r="E43" i="86"/>
  <c r="E42" i="86"/>
  <c r="E45" i="86"/>
  <c r="E25" i="86"/>
  <c r="E41" i="86"/>
  <c r="E30" i="86"/>
  <c r="E29" i="86"/>
  <c r="E28" i="86"/>
  <c r="E27" i="86"/>
  <c r="E24" i="86"/>
  <c r="E21" i="86"/>
  <c r="E20" i="86"/>
  <c r="F48" i="76"/>
  <c r="E48" i="76"/>
  <c r="G48" i="76"/>
  <c r="G32" i="76"/>
  <c r="G10" i="76" s="1"/>
  <c r="F32" i="76"/>
  <c r="F10" i="76" s="1"/>
  <c r="E32" i="76"/>
  <c r="E10" i="76" s="1"/>
  <c r="F29" i="72"/>
  <c r="L63" i="87"/>
  <c r="I63" i="87"/>
  <c r="F63" i="87"/>
  <c r="L51" i="87"/>
  <c r="I51" i="87"/>
  <c r="F51" i="87"/>
  <c r="L49" i="87"/>
  <c r="I49" i="87"/>
  <c r="F49" i="87"/>
  <c r="L48" i="87"/>
  <c r="I48" i="87"/>
  <c r="F48" i="87"/>
  <c r="L47" i="87"/>
  <c r="I47" i="87"/>
  <c r="F47" i="87"/>
  <c r="L45" i="87"/>
  <c r="I45" i="87"/>
  <c r="F45" i="87"/>
  <c r="L44" i="87"/>
  <c r="I44" i="87"/>
  <c r="F44" i="87"/>
  <c r="L43" i="87"/>
  <c r="I43" i="87"/>
  <c r="F43" i="87"/>
  <c r="L42" i="87"/>
  <c r="I42" i="87"/>
  <c r="F42" i="87"/>
  <c r="L41" i="87"/>
  <c r="I41" i="87"/>
  <c r="F41" i="87"/>
  <c r="L40" i="87"/>
  <c r="I40" i="87"/>
  <c r="F40" i="87"/>
  <c r="L39" i="87"/>
  <c r="I39" i="87"/>
  <c r="F39" i="87"/>
  <c r="L38" i="87"/>
  <c r="I38" i="87"/>
  <c r="F38" i="87"/>
  <c r="L37" i="87"/>
  <c r="I37" i="87"/>
  <c r="F37" i="87"/>
  <c r="L36" i="87"/>
  <c r="I36" i="87"/>
  <c r="F36" i="87"/>
  <c r="L35" i="87"/>
  <c r="I35" i="87"/>
  <c r="F35" i="87"/>
  <c r="L34" i="87"/>
  <c r="I34" i="87"/>
  <c r="F34" i="87"/>
  <c r="L33" i="87"/>
  <c r="I33" i="87"/>
  <c r="F33" i="87"/>
  <c r="L29" i="87"/>
  <c r="I29" i="87"/>
  <c r="L20" i="87"/>
  <c r="I20" i="87"/>
  <c r="F20" i="87"/>
  <c r="G41" i="96"/>
  <c r="G37" i="96"/>
  <c r="G36" i="96"/>
  <c r="G35" i="96"/>
  <c r="G34" i="96"/>
  <c r="G32" i="96"/>
  <c r="G27" i="96"/>
  <c r="G26" i="96"/>
  <c r="G23" i="96"/>
  <c r="L36" i="82"/>
  <c r="N54" i="82"/>
  <c r="J54" i="82"/>
  <c r="F54" i="82"/>
  <c r="N52" i="82"/>
  <c r="J52" i="82"/>
  <c r="F52" i="82"/>
  <c r="N47" i="82"/>
  <c r="N51" i="82" s="1"/>
  <c r="J47" i="82"/>
  <c r="J51" i="82" s="1"/>
  <c r="F47" i="82"/>
  <c r="F51" i="82" s="1"/>
  <c r="C46" i="82"/>
  <c r="D46" i="82" s="1"/>
  <c r="E46" i="82" s="1"/>
  <c r="F46" i="82" s="1"/>
  <c r="G46" i="82" s="1"/>
  <c r="H46" i="82" s="1"/>
  <c r="I46" i="82" s="1"/>
  <c r="J46" i="82" s="1"/>
  <c r="K46" i="82" s="1"/>
  <c r="L46" i="82" s="1"/>
  <c r="M46" i="82" s="1"/>
  <c r="N46" i="82" s="1"/>
  <c r="G36" i="82"/>
  <c r="G26" i="82"/>
  <c r="G31" i="82"/>
  <c r="G37" i="82"/>
  <c r="G35" i="82"/>
  <c r="G34" i="82"/>
  <c r="G32" i="82"/>
  <c r="G30" i="82"/>
  <c r="G29" i="82"/>
  <c r="M30" i="71"/>
  <c r="M29" i="71"/>
  <c r="M28" i="71"/>
  <c r="M26" i="71"/>
  <c r="M23" i="71"/>
  <c r="M22" i="71"/>
  <c r="M21" i="71"/>
  <c r="J30" i="71"/>
  <c r="J29" i="71"/>
  <c r="J28" i="71"/>
  <c r="J26" i="71"/>
  <c r="J23" i="71"/>
  <c r="J22" i="71"/>
  <c r="J21" i="71"/>
  <c r="G30" i="71"/>
  <c r="G29" i="71"/>
  <c r="G28" i="71"/>
  <c r="G26" i="71"/>
  <c r="G23" i="71"/>
  <c r="G22" i="71"/>
  <c r="G21" i="71"/>
  <c r="N39" i="72"/>
  <c r="J39" i="72"/>
  <c r="F39" i="72"/>
  <c r="N38" i="72"/>
  <c r="J38" i="72"/>
  <c r="F38" i="72"/>
  <c r="C20" i="72"/>
  <c r="D20" i="72" s="1"/>
  <c r="E20" i="72" s="1"/>
  <c r="F20" i="72" s="1"/>
  <c r="G20" i="72" s="1"/>
  <c r="H20" i="72" s="1"/>
  <c r="I20" i="72" s="1"/>
  <c r="J20" i="72" s="1"/>
  <c r="K20" i="72" s="1"/>
  <c r="L20" i="72" s="1"/>
  <c r="M20" i="72" s="1"/>
  <c r="N20" i="72" s="1"/>
  <c r="N132" i="106" l="1"/>
  <c r="E37" i="85"/>
  <c r="K36" i="98"/>
  <c r="E36" i="98"/>
  <c r="E46" i="86"/>
  <c r="I12" i="86" s="1"/>
  <c r="G24" i="71"/>
  <c r="J10" i="71" s="1"/>
  <c r="M24" i="71"/>
  <c r="L10" i="71" s="1"/>
  <c r="K11" i="98"/>
  <c r="K7" i="98" s="1"/>
  <c r="F25" i="87"/>
  <c r="F46" i="87" s="1"/>
  <c r="M46" i="87" s="1"/>
  <c r="N133" i="106"/>
  <c r="K37" i="85"/>
  <c r="G31" i="71"/>
  <c r="J12" i="71" s="1"/>
  <c r="H150" i="106"/>
  <c r="N145" i="106"/>
  <c r="I64" i="87"/>
  <c r="K12" i="87" s="1"/>
  <c r="L64" i="87"/>
  <c r="L12" i="87" s="1"/>
  <c r="G33" i="96"/>
  <c r="I46" i="87"/>
  <c r="K10" i="87" s="1"/>
  <c r="G65" i="76"/>
  <c r="E11" i="76"/>
  <c r="E65" i="76"/>
  <c r="I50" i="87"/>
  <c r="K11" i="87" s="1"/>
  <c r="F64" i="87"/>
  <c r="F65" i="76"/>
  <c r="G27" i="71"/>
  <c r="J11" i="71" s="1"/>
  <c r="J24" i="71"/>
  <c r="K10" i="71" s="1"/>
  <c r="M27" i="71"/>
  <c r="L11" i="71" s="1"/>
  <c r="E26" i="86"/>
  <c r="I10" i="86" s="1"/>
  <c r="H37" i="85"/>
  <c r="G38" i="96"/>
  <c r="I7" i="98"/>
  <c r="K40" i="86"/>
  <c r="K11" i="86" s="1"/>
  <c r="H26" i="86"/>
  <c r="J10" i="86" s="1"/>
  <c r="H40" i="86"/>
  <c r="J11" i="86" s="1"/>
  <c r="L46" i="87"/>
  <c r="L10" i="87" s="1"/>
  <c r="L50" i="87"/>
  <c r="L11" i="87" s="1"/>
  <c r="F50" i="87"/>
  <c r="J11" i="87" s="1"/>
  <c r="G33" i="82"/>
  <c r="L25" i="82"/>
  <c r="M31" i="71"/>
  <c r="J27" i="71"/>
  <c r="K11" i="71" s="1"/>
  <c r="J31" i="71"/>
  <c r="K12" i="71" s="1"/>
  <c r="M160" i="106"/>
  <c r="M162" i="106"/>
  <c r="H134" i="106"/>
  <c r="H137" i="106" s="1"/>
  <c r="H160" i="106"/>
  <c r="H162" i="106"/>
  <c r="M134" i="106"/>
  <c r="M137" i="106" s="1"/>
  <c r="N89" i="106"/>
  <c r="N92" i="106" s="1"/>
  <c r="N115" i="106"/>
  <c r="N119" i="106" s="1"/>
  <c r="N123" i="106" s="1"/>
  <c r="M119" i="106"/>
  <c r="I8" i="106"/>
  <c r="M145" i="106"/>
  <c r="K37" i="97"/>
  <c r="H37" i="97"/>
  <c r="E37" i="97"/>
  <c r="K26" i="86"/>
  <c r="K10" i="86" s="1"/>
  <c r="H46" i="86"/>
  <c r="J12" i="86" s="1"/>
  <c r="K46" i="86"/>
  <c r="E40" i="86"/>
  <c r="G11" i="76"/>
  <c r="F11" i="76"/>
  <c r="G43" i="96"/>
  <c r="Q23" i="96"/>
  <c r="Q26" i="96"/>
  <c r="Q27" i="96"/>
  <c r="Q32" i="96"/>
  <c r="L34" i="96"/>
  <c r="L35" i="96"/>
  <c r="L36" i="96"/>
  <c r="L37" i="96"/>
  <c r="L39" i="96"/>
  <c r="L40" i="96"/>
  <c r="L41" i="96"/>
  <c r="L42" i="96"/>
  <c r="L23" i="96"/>
  <c r="L26" i="96"/>
  <c r="L27" i="96"/>
  <c r="L32" i="96"/>
  <c r="Q34" i="96"/>
  <c r="Q35" i="96"/>
  <c r="Q36" i="96"/>
  <c r="Q37" i="96"/>
  <c r="Q39" i="96"/>
  <c r="Q40" i="96"/>
  <c r="Q41" i="96"/>
  <c r="Q42" i="96"/>
  <c r="L26" i="82"/>
  <c r="L29" i="82"/>
  <c r="L30" i="82"/>
  <c r="L31" i="82"/>
  <c r="L35" i="82"/>
  <c r="L37" i="82"/>
  <c r="L27" i="82"/>
  <c r="L32" i="82"/>
  <c r="Q36" i="82"/>
  <c r="Q30" i="82"/>
  <c r="Q27" i="82"/>
  <c r="Q25" i="82"/>
  <c r="Q26" i="82"/>
  <c r="Q32" i="82"/>
  <c r="L34" i="82"/>
  <c r="Q34" i="82" s="1"/>
  <c r="Q29" i="82"/>
  <c r="Q31" i="82"/>
  <c r="Q35" i="82"/>
  <c r="Q37" i="82"/>
  <c r="L24" i="82"/>
  <c r="Q24" i="82" s="1"/>
  <c r="J53" i="82"/>
  <c r="N59" i="82"/>
  <c r="F53" i="82"/>
  <c r="N53" i="82"/>
  <c r="J59" i="82"/>
  <c r="I41" i="56"/>
  <c r="H41" i="56"/>
  <c r="G41" i="56"/>
  <c r="F41" i="56"/>
  <c r="N96" i="106" l="1"/>
  <c r="P92" i="106"/>
  <c r="G32" i="71"/>
  <c r="Q33" i="96"/>
  <c r="L33" i="96"/>
  <c r="L65" i="87"/>
  <c r="I65" i="87"/>
  <c r="J32" i="71"/>
  <c r="F65" i="87"/>
  <c r="H164" i="106"/>
  <c r="H47" i="86"/>
  <c r="E47" i="86"/>
  <c r="I11" i="86"/>
  <c r="K47" i="86"/>
  <c r="K12" i="86"/>
  <c r="L33" i="82"/>
  <c r="O11" i="82" s="1"/>
  <c r="Q28" i="82"/>
  <c r="M32" i="71"/>
  <c r="L12" i="71"/>
  <c r="N134" i="106"/>
  <c r="N137" i="106" s="1"/>
  <c r="P137" i="106" s="1"/>
  <c r="Q137" i="106" s="1"/>
  <c r="M164" i="106"/>
  <c r="M150" i="106"/>
  <c r="J8" i="106"/>
  <c r="N150" i="106"/>
  <c r="N156" i="106" s="1"/>
  <c r="N7" i="96"/>
  <c r="G44" i="96"/>
  <c r="Q43" i="96"/>
  <c r="P11" i="96" s="1"/>
  <c r="Q38" i="96"/>
  <c r="P10" i="96" s="1"/>
  <c r="L43" i="96"/>
  <c r="O11" i="96" s="1"/>
  <c r="L38" i="96"/>
  <c r="O10" i="96" s="1"/>
  <c r="L38" i="82"/>
  <c r="O12" i="82" s="1"/>
  <c r="Q38" i="82"/>
  <c r="P12" i="82" s="1"/>
  <c r="Q33" i="82"/>
  <c r="P11" i="82" s="1"/>
  <c r="L28" i="82"/>
  <c r="J60" i="82"/>
  <c r="F60" i="82"/>
  <c r="N60" i="82"/>
  <c r="G38" i="82"/>
  <c r="N11" i="82"/>
  <c r="I15" i="60"/>
  <c r="F15" i="60"/>
  <c r="C15" i="60"/>
  <c r="N164" i="106" l="1"/>
  <c r="N168" i="106" s="1"/>
  <c r="L39" i="82"/>
  <c r="N141" i="106"/>
  <c r="K8" i="106"/>
  <c r="L44" i="96"/>
  <c r="O7" i="96"/>
  <c r="Q44" i="96"/>
  <c r="P7" i="96"/>
  <c r="Q39" i="82"/>
  <c r="K8" i="86" l="1"/>
  <c r="L48" i="86" s="1"/>
  <c r="J8" i="86"/>
  <c r="I48" i="86" s="1"/>
  <c r="I8" i="86"/>
  <c r="F48" i="86" s="1"/>
  <c r="G8" i="76"/>
  <c r="F8" i="76"/>
  <c r="E8" i="76"/>
  <c r="L8" i="87"/>
  <c r="K8" i="87"/>
  <c r="J8" i="87"/>
  <c r="M8" i="92"/>
  <c r="L8" i="92"/>
  <c r="K8" i="92"/>
  <c r="P8" i="82"/>
  <c r="O8" i="82"/>
  <c r="L8" i="71"/>
  <c r="K8" i="71"/>
  <c r="J8" i="71"/>
  <c r="H74" i="56" l="1"/>
  <c r="G74" i="56"/>
  <c r="F74" i="56"/>
  <c r="A3" i="102"/>
  <c r="A3" i="103"/>
  <c r="A3" i="101"/>
  <c r="A2" i="101"/>
  <c r="A3" i="100"/>
  <c r="A2" i="100"/>
  <c r="A3" i="99"/>
  <c r="A3" i="97"/>
  <c r="A3" i="98"/>
  <c r="A2" i="98"/>
  <c r="A3" i="85"/>
  <c r="A2" i="85"/>
  <c r="A3" i="86"/>
  <c r="A2" i="86"/>
  <c r="A3" i="95"/>
  <c r="A2" i="95"/>
  <c r="A3" i="76"/>
  <c r="A2" i="76"/>
  <c r="A3" i="87"/>
  <c r="A2" i="87"/>
  <c r="A3" i="80"/>
  <c r="A2" i="80"/>
  <c r="A3" i="92"/>
  <c r="A2" i="92"/>
  <c r="A3" i="96"/>
  <c r="A2" i="96"/>
  <c r="A3" i="82"/>
  <c r="A2" i="82"/>
  <c r="A3" i="71"/>
  <c r="A2" i="71"/>
  <c r="A3" i="72"/>
  <c r="A3" i="83"/>
  <c r="A2" i="83"/>
  <c r="A3" i="90"/>
  <c r="A2" i="90"/>
  <c r="A3" i="75"/>
  <c r="A2" i="75"/>
  <c r="A3" i="67"/>
  <c r="A2" i="67"/>
  <c r="A3" i="68"/>
  <c r="A2" i="68"/>
  <c r="A3" i="69"/>
  <c r="A2" i="69"/>
  <c r="A3" i="93"/>
  <c r="A2" i="93"/>
  <c r="A3" i="70"/>
  <c r="A2" i="70"/>
  <c r="A3" i="57"/>
  <c r="A2" i="57"/>
  <c r="A3" i="84"/>
  <c r="A2" i="84"/>
  <c r="A3" i="94"/>
  <c r="A2" i="94"/>
  <c r="A3" i="88"/>
  <c r="A2" i="88"/>
  <c r="A3" i="59"/>
  <c r="A2" i="59"/>
  <c r="A3" i="60"/>
  <c r="A2" i="60"/>
  <c r="A6" i="55"/>
  <c r="A4" i="72" s="1"/>
  <c r="A5" i="55"/>
  <c r="K8" i="97" l="1"/>
  <c r="J8" i="97"/>
  <c r="I8" i="97"/>
  <c r="F8" i="95" l="1"/>
  <c r="E8" i="95"/>
  <c r="D8" i="95"/>
  <c r="F24" i="95"/>
  <c r="E24" i="95"/>
  <c r="D24" i="95"/>
  <c r="F21" i="95"/>
  <c r="E21" i="95"/>
  <c r="D21" i="95"/>
  <c r="F18" i="95"/>
  <c r="E18" i="95"/>
  <c r="D18" i="95"/>
  <c r="D27" i="95" l="1"/>
  <c r="D50" i="95" s="1"/>
  <c r="F27" i="95"/>
  <c r="F50" i="95" s="1"/>
  <c r="E27" i="95"/>
  <c r="E50" i="95" s="1"/>
  <c r="CP9" i="63"/>
  <c r="CP53" i="63"/>
  <c r="CP55" i="63" s="1"/>
  <c r="CI53" i="63"/>
  <c r="CI55" i="63" s="1"/>
  <c r="CB53" i="63"/>
  <c r="CB55" i="63" s="1"/>
  <c r="BU53" i="63"/>
  <c r="BU55" i="63" s="1"/>
  <c r="CP49" i="63"/>
  <c r="CP51" i="63" s="1"/>
  <c r="CI49" i="63"/>
  <c r="CI51" i="63" s="1"/>
  <c r="CB49" i="63"/>
  <c r="CB51" i="63" s="1"/>
  <c r="BU49" i="63"/>
  <c r="BU51" i="63" s="1"/>
  <c r="BU25" i="63"/>
  <c r="CP25" i="63"/>
  <c r="CI25" i="63"/>
  <c r="CB25" i="63"/>
  <c r="CP30" i="63"/>
  <c r="CI30" i="63"/>
  <c r="CB30" i="63"/>
  <c r="CP39" i="63"/>
  <c r="CI39" i="63"/>
  <c r="CB39" i="63"/>
  <c r="BU39" i="63"/>
  <c r="BU30" i="63"/>
  <c r="CP13" i="63"/>
  <c r="CI13" i="63"/>
  <c r="CB13" i="63"/>
  <c r="CB22" i="63" l="1"/>
  <c r="CP22" i="63"/>
  <c r="CI22" i="63"/>
  <c r="BU22" i="63"/>
  <c r="H54" i="56"/>
  <c r="F54" i="56"/>
  <c r="L9" i="94"/>
  <c r="M9" i="94"/>
  <c r="N9" i="94"/>
  <c r="L10" i="94"/>
  <c r="M10" i="94"/>
  <c r="N10" i="94"/>
  <c r="K16" i="94"/>
  <c r="L7" i="94" s="1"/>
  <c r="M16" i="94"/>
  <c r="M7" i="94" s="1"/>
  <c r="N16" i="94"/>
  <c r="N7" i="94" s="1"/>
  <c r="K24" i="94"/>
  <c r="M24" i="94"/>
  <c r="N24" i="94"/>
  <c r="K27" i="94"/>
  <c r="M27" i="94"/>
  <c r="N27" i="94"/>
  <c r="K37" i="94"/>
  <c r="M37" i="94"/>
  <c r="N37" i="94"/>
  <c r="K45" i="94"/>
  <c r="M45" i="94"/>
  <c r="N45" i="94"/>
  <c r="N16" i="88"/>
  <c r="L16" i="88"/>
  <c r="N8" i="88"/>
  <c r="M8" i="88"/>
  <c r="L8" i="88"/>
  <c r="N31" i="94" l="1"/>
  <c r="N8" i="94" s="1"/>
  <c r="K31" i="94"/>
  <c r="L8" i="94" s="1"/>
  <c r="M31" i="94"/>
  <c r="M8" i="94" s="1"/>
  <c r="H63" i="56" l="1"/>
  <c r="G63" i="56"/>
  <c r="F63" i="56"/>
  <c r="G27" i="82" l="1"/>
  <c r="G25" i="82"/>
  <c r="G24" i="82"/>
  <c r="N22" i="92" l="1"/>
  <c r="M22" i="92"/>
  <c r="L22" i="92"/>
  <c r="N21" i="92"/>
  <c r="M21" i="92"/>
  <c r="L21" i="92"/>
  <c r="M19" i="92" l="1"/>
  <c r="M34" i="92" s="1"/>
  <c r="L19" i="92"/>
  <c r="L34" i="92" s="1"/>
  <c r="N19" i="92"/>
  <c r="N34" i="92" s="1"/>
  <c r="J8" i="85"/>
  <c r="I8" i="85"/>
  <c r="H8" i="85"/>
  <c r="M28" i="55" l="1"/>
  <c r="L28" i="55"/>
  <c r="M27" i="55"/>
  <c r="L27" i="55"/>
  <c r="M26" i="55"/>
  <c r="L26" i="55"/>
  <c r="M24" i="55"/>
  <c r="L24" i="55"/>
  <c r="M23" i="55"/>
  <c r="L23" i="55"/>
  <c r="M22" i="55"/>
  <c r="L22" i="55"/>
  <c r="K28" i="55"/>
  <c r="K27" i="55"/>
  <c r="K26" i="55"/>
  <c r="K24" i="55"/>
  <c r="K23" i="55"/>
  <c r="K35" i="57" l="1"/>
  <c r="H35" i="57"/>
  <c r="E35" i="57"/>
  <c r="K34" i="57"/>
  <c r="H34" i="57"/>
  <c r="E34" i="57"/>
  <c r="K26" i="57"/>
  <c r="H26" i="57"/>
  <c r="E26" i="57"/>
  <c r="K25" i="57"/>
  <c r="H25" i="57"/>
  <c r="E25" i="57"/>
  <c r="I10" i="60"/>
  <c r="E36" i="57" l="1"/>
  <c r="K36" i="57"/>
  <c r="H27" i="57"/>
  <c r="E27" i="57"/>
  <c r="H36" i="57"/>
  <c r="K27" i="57"/>
  <c r="K12" i="80"/>
  <c r="K10" i="80"/>
  <c r="J12" i="80"/>
  <c r="N36" i="72"/>
  <c r="N40" i="72" s="1"/>
  <c r="N34" i="72"/>
  <c r="N33" i="72"/>
  <c r="N31" i="72"/>
  <c r="N29" i="72"/>
  <c r="N24" i="72"/>
  <c r="N21" i="72"/>
  <c r="J36" i="72"/>
  <c r="J40" i="72" s="1"/>
  <c r="J34" i="72"/>
  <c r="J33" i="72"/>
  <c r="J31" i="72"/>
  <c r="J29" i="72"/>
  <c r="J24" i="72"/>
  <c r="J21" i="72"/>
  <c r="L24" i="83"/>
  <c r="L23" i="83"/>
  <c r="L22" i="83"/>
  <c r="I24" i="83"/>
  <c r="I23" i="83"/>
  <c r="I22" i="83"/>
  <c r="L21" i="83" l="1"/>
  <c r="J35" i="72"/>
  <c r="J12" i="72" s="1"/>
  <c r="N30" i="72"/>
  <c r="K11" i="72" s="1"/>
  <c r="K11" i="80"/>
  <c r="K8" i="80" s="1"/>
  <c r="J30" i="72"/>
  <c r="J11" i="72" s="1"/>
  <c r="J13" i="72"/>
  <c r="N35" i="72"/>
  <c r="K12" i="72" s="1"/>
  <c r="K13" i="72"/>
  <c r="I21" i="83"/>
  <c r="H117" i="56"/>
  <c r="G117" i="56"/>
  <c r="F117" i="56"/>
  <c r="H125" i="56"/>
  <c r="G125" i="56"/>
  <c r="F125" i="56"/>
  <c r="H131" i="56"/>
  <c r="H127" i="56" s="1"/>
  <c r="G131" i="56"/>
  <c r="G127" i="56" s="1"/>
  <c r="F131" i="56"/>
  <c r="F127" i="56" s="1"/>
  <c r="B134" i="56"/>
  <c r="B135" i="56" s="1"/>
  <c r="B136" i="56" s="1"/>
  <c r="B137" i="56" s="1"/>
  <c r="B78" i="56"/>
  <c r="B86" i="56" s="1"/>
  <c r="B87" i="56" s="1"/>
  <c r="B88" i="56" s="1"/>
  <c r="F24" i="83"/>
  <c r="F23" i="83"/>
  <c r="F22" i="83"/>
  <c r="J41" i="72" l="1"/>
  <c r="K9" i="72"/>
  <c r="J9" i="72"/>
  <c r="N41" i="72"/>
  <c r="CB9" i="63"/>
  <c r="CI9" i="63"/>
  <c r="J8" i="80"/>
  <c r="BU9" i="63"/>
  <c r="CW9" i="63" s="1"/>
  <c r="B140" i="56"/>
  <c r="B143" i="56" s="1"/>
  <c r="B144" i="56" s="1"/>
  <c r="B145" i="56" s="1"/>
  <c r="B146" i="56" s="1"/>
  <c r="B153" i="56" s="1"/>
  <c r="B154" i="56" s="1"/>
  <c r="B160" i="56" s="1"/>
  <c r="B161" i="56" s="1"/>
  <c r="B162" i="56" s="1"/>
  <c r="F21" i="83"/>
  <c r="N11" i="84"/>
  <c r="M11" i="84"/>
  <c r="K11" i="84"/>
  <c r="B163" i="56" l="1"/>
  <c r="B164" i="56" s="1"/>
  <c r="B165" i="56" s="1"/>
  <c r="B166" i="56" s="1"/>
  <c r="B167" i="56" s="1"/>
  <c r="B170" i="56" s="1"/>
  <c r="B171" i="56" s="1"/>
  <c r="B172" i="56" s="1"/>
  <c r="B173" i="56" s="1"/>
  <c r="B174" i="56" s="1"/>
  <c r="B175" i="56" s="1"/>
  <c r="B176" i="56" s="1"/>
  <c r="B177" i="56" s="1"/>
  <c r="B178" i="56" s="1"/>
  <c r="B179" i="56" s="1"/>
  <c r="B180" i="56" s="1"/>
  <c r="B181" i="56" s="1"/>
  <c r="B182" i="56" s="1"/>
  <c r="B183" i="56" s="1"/>
  <c r="B184" i="56" s="1"/>
  <c r="B185" i="56" s="1"/>
  <c r="B193" i="56" s="1"/>
  <c r="B194" i="56" s="1"/>
  <c r="B195" i="56" s="1"/>
  <c r="B196" i="56" s="1"/>
  <c r="B197" i="56" s="1"/>
  <c r="B198" i="56" s="1"/>
  <c r="H216" i="56"/>
  <c r="G216" i="56"/>
  <c r="F216" i="56"/>
  <c r="H211" i="56"/>
  <c r="G211" i="56"/>
  <c r="F211" i="56"/>
  <c r="H206" i="56"/>
  <c r="G206" i="56"/>
  <c r="F206" i="56"/>
  <c r="F72" i="80" l="1"/>
  <c r="F79" i="80" s="1"/>
  <c r="F60" i="80"/>
  <c r="F56" i="80"/>
  <c r="F53" i="80"/>
  <c r="F51" i="80"/>
  <c r="F49" i="80"/>
  <c r="F55" i="80" s="1"/>
  <c r="F43" i="80"/>
  <c r="F39" i="80"/>
  <c r="F21" i="80"/>
  <c r="F34" i="80" s="1"/>
  <c r="M55" i="80" l="1"/>
  <c r="F61" i="80"/>
  <c r="F36" i="72"/>
  <c r="F40" i="72" s="1"/>
  <c r="I13" i="72" s="1"/>
  <c r="F34" i="72"/>
  <c r="F33" i="72"/>
  <c r="F31" i="72"/>
  <c r="F24" i="72"/>
  <c r="F21" i="72"/>
  <c r="F30" i="72" l="1"/>
  <c r="I11" i="72" s="1"/>
  <c r="F35" i="72"/>
  <c r="I12" i="72" s="1"/>
  <c r="H110" i="56"/>
  <c r="G110" i="56"/>
  <c r="I9" i="72" l="1"/>
  <c r="F41" i="72"/>
  <c r="G28" i="82"/>
  <c r="F62" i="82" s="1"/>
  <c r="G39" i="82" l="1"/>
  <c r="N8" i="82"/>
  <c r="K17" i="57"/>
  <c r="K16" i="57"/>
  <c r="H17" i="57"/>
  <c r="H16" i="57"/>
  <c r="E17" i="57"/>
  <c r="E16" i="57"/>
  <c r="K83" i="60"/>
  <c r="K84" i="60"/>
  <c r="K85" i="60"/>
  <c r="K86" i="60"/>
  <c r="K87" i="60"/>
  <c r="K88" i="60"/>
  <c r="K89" i="60"/>
  <c r="K90" i="60"/>
  <c r="K91" i="60"/>
  <c r="K92" i="60"/>
  <c r="K93" i="60"/>
  <c r="K94" i="60"/>
  <c r="K96" i="60"/>
  <c r="K97" i="60"/>
  <c r="K98" i="60"/>
  <c r="K99" i="60"/>
  <c r="K100" i="60"/>
  <c r="K101" i="60"/>
  <c r="K102" i="60"/>
  <c r="K103" i="60"/>
  <c r="K104" i="60"/>
  <c r="K105" i="60"/>
  <c r="K106" i="60"/>
  <c r="K107" i="60"/>
  <c r="J83" i="60"/>
  <c r="J84" i="60"/>
  <c r="J85" i="60"/>
  <c r="J86" i="60"/>
  <c r="J87" i="60"/>
  <c r="J88" i="60"/>
  <c r="J89" i="60"/>
  <c r="J90" i="60"/>
  <c r="J91" i="60"/>
  <c r="J92" i="60"/>
  <c r="J93" i="60"/>
  <c r="J94" i="60"/>
  <c r="J96" i="60"/>
  <c r="J97" i="60"/>
  <c r="J98" i="60"/>
  <c r="J99" i="60"/>
  <c r="J100" i="60"/>
  <c r="J101" i="60"/>
  <c r="J102" i="60"/>
  <c r="J103" i="60"/>
  <c r="J104" i="60"/>
  <c r="J105" i="60"/>
  <c r="J106" i="60"/>
  <c r="J107" i="60"/>
  <c r="I83" i="60"/>
  <c r="I84" i="60"/>
  <c r="I85" i="60"/>
  <c r="I86" i="60"/>
  <c r="I87" i="60"/>
  <c r="I88" i="60"/>
  <c r="I89" i="60"/>
  <c r="I90" i="60"/>
  <c r="I91" i="60"/>
  <c r="I92" i="60"/>
  <c r="I93" i="60"/>
  <c r="I94" i="60"/>
  <c r="I96" i="60"/>
  <c r="I97" i="60"/>
  <c r="I98" i="60"/>
  <c r="I99" i="60"/>
  <c r="I100" i="60"/>
  <c r="I101" i="60"/>
  <c r="I102" i="60"/>
  <c r="I103" i="60"/>
  <c r="I104" i="60"/>
  <c r="I105" i="60"/>
  <c r="I106" i="60"/>
  <c r="I107" i="60"/>
  <c r="I13" i="60"/>
  <c r="F13" i="60"/>
  <c r="C13" i="60"/>
  <c r="K51" i="60"/>
  <c r="K52" i="60"/>
  <c r="K53" i="60"/>
  <c r="K54" i="60"/>
  <c r="J51" i="60"/>
  <c r="J52" i="60"/>
  <c r="J53" i="60"/>
  <c r="J54" i="60"/>
  <c r="I51" i="60"/>
  <c r="I52" i="60"/>
  <c r="I53" i="60"/>
  <c r="I54" i="60"/>
  <c r="K32" i="60"/>
  <c r="K33" i="60"/>
  <c r="K34" i="60"/>
  <c r="K35" i="60"/>
  <c r="J32" i="60"/>
  <c r="J33" i="60"/>
  <c r="J34" i="60"/>
  <c r="J35" i="60"/>
  <c r="I32" i="60"/>
  <c r="I33" i="60"/>
  <c r="I34" i="60"/>
  <c r="I35" i="60"/>
  <c r="A13" i="60"/>
  <c r="A14" i="60"/>
  <c r="I36" i="56"/>
  <c r="E18" i="57" l="1"/>
  <c r="K18" i="57"/>
  <c r="F49" i="56"/>
  <c r="K36" i="60"/>
  <c r="I11" i="60" s="1"/>
  <c r="K95" i="60"/>
  <c r="I95" i="60"/>
  <c r="I36" i="60"/>
  <c r="C11" i="60" s="1"/>
  <c r="J82" i="60"/>
  <c r="J55" i="60"/>
  <c r="F12" i="60" s="1"/>
  <c r="J36" i="60"/>
  <c r="F11" i="60" s="1"/>
  <c r="K55" i="60"/>
  <c r="I12" i="60" s="1"/>
  <c r="I55" i="60"/>
  <c r="C12" i="60" s="1"/>
  <c r="I82" i="60"/>
  <c r="J95" i="60"/>
  <c r="J80" i="60" s="1"/>
  <c r="F14" i="60" s="1"/>
  <c r="K82" i="60"/>
  <c r="H18" i="57"/>
  <c r="G102" i="56"/>
  <c r="G73" i="56" s="1"/>
  <c r="F102" i="56"/>
  <c r="F73" i="56" s="1"/>
  <c r="H102" i="56"/>
  <c r="H73" i="56" s="1"/>
  <c r="L20" i="55"/>
  <c r="F13" i="55" s="1"/>
  <c r="G39" i="56" s="1"/>
  <c r="G37" i="56" s="1"/>
  <c r="K20" i="55"/>
  <c r="F39" i="56" s="1"/>
  <c r="F37" i="56" s="1"/>
  <c r="M20" i="55"/>
  <c r="I13" i="55" s="1"/>
  <c r="H39" i="56" s="1"/>
  <c r="H37" i="56" s="1"/>
  <c r="F16" i="60" l="1"/>
  <c r="K80" i="60"/>
  <c r="I14" i="60" s="1"/>
  <c r="I16" i="60" s="1"/>
  <c r="I80" i="60"/>
  <c r="C16" i="60" s="1"/>
  <c r="H49" i="56"/>
  <c r="G49" i="56"/>
  <c r="F36" i="56" l="1"/>
  <c r="H36" i="56"/>
  <c r="G36" i="56"/>
  <c r="F80" i="80" l="1"/>
  <c r="I8" i="8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И.Харитова</author>
  </authors>
  <commentList>
    <comment ref="E62" authorId="0" shapeId="0" xr:uid="{00000000-0006-0000-0C00-000001000000}">
      <text>
        <r>
          <rPr>
            <b/>
            <sz val="9"/>
            <color indexed="81"/>
            <rFont val="Tahoma"/>
            <family val="2"/>
            <charset val="204"/>
          </rPr>
          <t>И.Харитова:</t>
        </r>
        <r>
          <rPr>
            <sz val="9"/>
            <color indexed="81"/>
            <rFont val="Tahoma"/>
            <family val="2"/>
            <charset val="204"/>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ИЗОТОВ СЕРГЕЙ СЕРГЕЕВИЧ</author>
  </authors>
  <commentList>
    <comment ref="F20" authorId="0" shapeId="0" xr:uid="{00000000-0006-0000-1F00-000001000000}">
      <text>
        <r>
          <rPr>
            <b/>
            <sz val="9"/>
            <color indexed="81"/>
            <rFont val="Tahoma"/>
            <family val="2"/>
            <charset val="204"/>
          </rPr>
          <t xml:space="preserve">Эта ячейка расчитывается как сумма строк 0121 +0122+0123
</t>
        </r>
        <r>
          <rPr>
            <sz val="9"/>
            <color indexed="81"/>
            <rFont val="Tahoma"/>
            <family val="2"/>
            <charset val="204"/>
          </rPr>
          <t xml:space="preserve">
</t>
        </r>
      </text>
    </comment>
    <comment ref="F31" authorId="0" shapeId="0" xr:uid="{00000000-0006-0000-1F00-000002000000}">
      <text>
        <r>
          <rPr>
            <b/>
            <sz val="9"/>
            <color indexed="81"/>
            <rFont val="Tahoma"/>
            <family val="2"/>
            <charset val="204"/>
          </rPr>
          <t xml:space="preserve">Эта ячейка расчитывается как сумма строк 0121 +0122+0123
</t>
        </r>
        <r>
          <rPr>
            <sz val="9"/>
            <color indexed="81"/>
            <rFont val="Tahoma"/>
            <family val="2"/>
            <charset val="204"/>
          </rPr>
          <t xml:space="preserve">
</t>
        </r>
      </text>
    </comment>
    <comment ref="F42" authorId="0" shapeId="0" xr:uid="{00000000-0006-0000-1F00-000003000000}">
      <text>
        <r>
          <rPr>
            <b/>
            <sz val="9"/>
            <color indexed="81"/>
            <rFont val="Tahoma"/>
            <family val="2"/>
            <charset val="204"/>
          </rPr>
          <t xml:space="preserve">Эта ячейка расчитывается как сумма строк 0121 +0122+0123
</t>
        </r>
        <r>
          <rPr>
            <sz val="9"/>
            <color indexed="81"/>
            <rFont val="Tahoma"/>
            <family val="2"/>
            <charset val="204"/>
          </rPr>
          <t xml:space="preserve">
</t>
        </r>
      </text>
    </comment>
  </commentList>
</comments>
</file>

<file path=xl/sharedStrings.xml><?xml version="1.0" encoding="utf-8"?>
<sst xmlns="http://schemas.openxmlformats.org/spreadsheetml/2006/main" count="4322" uniqueCount="1301">
  <si>
    <t xml:space="preserve">Наименование субъекта Российской Федерации </t>
  </si>
  <si>
    <t>Налоговая ставка, %</t>
  </si>
  <si>
    <t>Итого</t>
  </si>
  <si>
    <t>Кадастровый номер земельного участка</t>
  </si>
  <si>
    <t>Местонахождение объекта</t>
  </si>
  <si>
    <t>Наименование водного объекта</t>
  </si>
  <si>
    <t>Наименование (марка) транспортного средства</t>
  </si>
  <si>
    <t>Регистрационный знак (номер) транспортного средства</t>
  </si>
  <si>
    <t>Наименование расходов</t>
  </si>
  <si>
    <t>Количество платежей в год</t>
  </si>
  <si>
    <t>Стоимость за единицу, руб</t>
  </si>
  <si>
    <t>Ремонт (текущий и капитальный) имущества</t>
  </si>
  <si>
    <t>Стоимость работ (услуг), руб</t>
  </si>
  <si>
    <t>(подпись)</t>
  </si>
  <si>
    <t>(расшифровка подписи)</t>
  </si>
  <si>
    <t>«</t>
  </si>
  <si>
    <t>»</t>
  </si>
  <si>
    <t xml:space="preserve"> г.</t>
  </si>
  <si>
    <t>КОДЫ</t>
  </si>
  <si>
    <t>по Сводному реестру</t>
  </si>
  <si>
    <t>глава по БК</t>
  </si>
  <si>
    <t>в том числе по объектам имущества:</t>
  </si>
  <si>
    <t>Расходы на обязательное страхование гражданской ответственности</t>
  </si>
  <si>
    <t>расходы на обязательное страхование гражданской ответственности  владельцев транспортных средств</t>
  </si>
  <si>
    <t>Расходы  на осуществление добровольного  страхования имущества, всего</t>
  </si>
  <si>
    <t>Расходы  на осуществление добровольного  страхования ответственности, всего</t>
  </si>
  <si>
    <t>Иные виды страхования</t>
  </si>
  <si>
    <t>Средний размер выплаты на 1 человека, руб</t>
  </si>
  <si>
    <t>возмещение расходов на прохождение медицинского осмотра</t>
  </si>
  <si>
    <t xml:space="preserve"> Пособия, компенсации и иные социальные выплаты гражданам, кроме публичных нормативных обязательств, всего</t>
  </si>
  <si>
    <t>расходы на выплату уволенным служащим среднего месячного заработка на период трудоустройства</t>
  </si>
  <si>
    <t>Количество</t>
  </si>
  <si>
    <t>Средняя стоимость, руб</t>
  </si>
  <si>
    <t>1900</t>
  </si>
  <si>
    <t>1980</t>
  </si>
  <si>
    <t>1981</t>
  </si>
  <si>
    <t>510</t>
  </si>
  <si>
    <t>2000</t>
  </si>
  <si>
    <t>2100</t>
  </si>
  <si>
    <t>119</t>
  </si>
  <si>
    <t>131</t>
  </si>
  <si>
    <t>134</t>
  </si>
  <si>
    <t>2210</t>
  </si>
  <si>
    <t>2211</t>
  </si>
  <si>
    <t>2220</t>
  </si>
  <si>
    <t>340</t>
  </si>
  <si>
    <t>2230</t>
  </si>
  <si>
    <t>350</t>
  </si>
  <si>
    <t>2240</t>
  </si>
  <si>
    <t>360</t>
  </si>
  <si>
    <t>2300</t>
  </si>
  <si>
    <t>850</t>
  </si>
  <si>
    <t>2310</t>
  </si>
  <si>
    <t>851</t>
  </si>
  <si>
    <t>налог на имущество организаций и земельный налог</t>
  </si>
  <si>
    <t>2320</t>
  </si>
  <si>
    <t>852</t>
  </si>
  <si>
    <t>уплата штрафов (в том числе административных), пеней, иных платежей</t>
  </si>
  <si>
    <t>2330</t>
  </si>
  <si>
    <t>853</t>
  </si>
  <si>
    <t>2400</t>
  </si>
  <si>
    <t>2410</t>
  </si>
  <si>
    <t>810</t>
  </si>
  <si>
    <t>2420</t>
  </si>
  <si>
    <t>862</t>
  </si>
  <si>
    <t>2430</t>
  </si>
  <si>
    <t>863</t>
  </si>
  <si>
    <t>2500</t>
  </si>
  <si>
    <t>2520</t>
  </si>
  <si>
    <t>831</t>
  </si>
  <si>
    <t>2600</t>
  </si>
  <si>
    <t>2610</t>
  </si>
  <si>
    <t>241</t>
  </si>
  <si>
    <t>закупку научно-исследовательских и опытно-конструкторских работ</t>
  </si>
  <si>
    <t>2630</t>
  </si>
  <si>
    <t>243</t>
  </si>
  <si>
    <t>прочую закупку товаров, работ и услуг, всего</t>
  </si>
  <si>
    <t>2640</t>
  </si>
  <si>
    <t>244</t>
  </si>
  <si>
    <t>400</t>
  </si>
  <si>
    <t>406</t>
  </si>
  <si>
    <t>407</t>
  </si>
  <si>
    <r>
      <t>Выплаты, уменьшающие доход, всего</t>
    </r>
    <r>
      <rPr>
        <b/>
        <vertAlign val="superscript"/>
        <sz val="10"/>
        <rFont val="Times New Roman"/>
        <family val="1"/>
        <charset val="204"/>
      </rPr>
      <t>8</t>
    </r>
  </si>
  <si>
    <t>3000</t>
  </si>
  <si>
    <t>3010</t>
  </si>
  <si>
    <r>
      <t>налог на прибыль</t>
    </r>
    <r>
      <rPr>
        <vertAlign val="superscript"/>
        <sz val="10"/>
        <rFont val="Times New Roman"/>
        <family val="1"/>
        <charset val="204"/>
      </rPr>
      <t>8</t>
    </r>
  </si>
  <si>
    <r>
      <t>налог на добавленную стоимость</t>
    </r>
    <r>
      <rPr>
        <vertAlign val="superscript"/>
        <sz val="10"/>
        <rFont val="Times New Roman"/>
        <family val="1"/>
        <charset val="204"/>
      </rPr>
      <t>8</t>
    </r>
  </si>
  <si>
    <t>3020</t>
  </si>
  <si>
    <r>
      <t>прочие налоги, уменьшающие доход</t>
    </r>
    <r>
      <rPr>
        <vertAlign val="superscript"/>
        <sz val="10"/>
        <rFont val="Times New Roman"/>
        <family val="1"/>
        <charset val="204"/>
      </rPr>
      <t>8</t>
    </r>
  </si>
  <si>
    <t>3030</t>
  </si>
  <si>
    <r>
      <t>Прочие выплаты, всего</t>
    </r>
    <r>
      <rPr>
        <b/>
        <vertAlign val="superscript"/>
        <sz val="10"/>
        <rFont val="Times New Roman"/>
        <family val="1"/>
        <charset val="204"/>
      </rPr>
      <t>9</t>
    </r>
  </si>
  <si>
    <t>4010</t>
  </si>
  <si>
    <t>610</t>
  </si>
  <si>
    <t>возврат в бюджет средств субсидии</t>
  </si>
  <si>
    <t>по строкам 1100—1900 — коды аналитической группы подвида доходов бюджетов классификации доходов бюджетов;</t>
  </si>
  <si>
    <t>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</si>
  <si>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2000—2652 — коды видов расходов бюджетов классификации расходов бюджетов;</t>
  </si>
  <si>
    <t>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</si>
  <si>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</si>
  <si>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t>
  </si>
  <si>
    <t>Год</t>
  </si>
  <si>
    <t>строк</t>
  </si>
  <si>
    <t>начала</t>
  </si>
  <si>
    <t>закупки</t>
  </si>
  <si>
    <t>(текущий</t>
  </si>
  <si>
    <t>(первый год</t>
  </si>
  <si>
    <t>(второй год</t>
  </si>
  <si>
    <t>финансовый</t>
  </si>
  <si>
    <t>год)</t>
  </si>
  <si>
    <t>периода)</t>
  </si>
  <si>
    <r>
      <t>Выплаты на закупку товаров, работ, услуг, всего</t>
    </r>
    <r>
      <rPr>
        <b/>
        <vertAlign val="superscript"/>
        <sz val="10"/>
        <rFont val="Times New Roman"/>
        <family val="1"/>
        <charset val="204"/>
      </rPr>
      <t>11</t>
    </r>
  </si>
  <si>
    <t>26000</t>
  </si>
  <si>
    <t>26100</t>
  </si>
  <si>
    <t>по контрактам (договорам), планируемым к заключению в соответствующем</t>
  </si>
  <si>
    <t>26200</t>
  </si>
  <si>
    <t>26300</t>
  </si>
  <si>
    <t>26400</t>
  </si>
  <si>
    <t>26410</t>
  </si>
  <si>
    <t>1.4.1.1.</t>
  </si>
  <si>
    <t>26411</t>
  </si>
  <si>
    <t>в соответствии с Федеральным законом № 44-ФЗ</t>
  </si>
  <si>
    <t>1.4.1.2.</t>
  </si>
  <si>
    <t>26412</t>
  </si>
  <si>
    <t>26420</t>
  </si>
  <si>
    <t>1.4.2.1.</t>
  </si>
  <si>
    <t>26421</t>
  </si>
  <si>
    <t>1.4.2.2.</t>
  </si>
  <si>
    <t>26422</t>
  </si>
  <si>
    <t>26430</t>
  </si>
  <si>
    <t>за счет средств обязательного медицинского страхования</t>
  </si>
  <si>
    <t>26440</t>
  </si>
  <si>
    <t>1.4.4.1.</t>
  </si>
  <si>
    <t>26441</t>
  </si>
  <si>
    <t>1.4.4.2.</t>
  </si>
  <si>
    <t>26442</t>
  </si>
  <si>
    <t>за счет прочих источников финансового обеспечения</t>
  </si>
  <si>
    <t>26450</t>
  </si>
  <si>
    <t>1.4.5.1.</t>
  </si>
  <si>
    <t>26451</t>
  </si>
  <si>
    <t>1.4.5.2.</t>
  </si>
  <si>
    <t>в соответствии с Федеральным законом № 223-ФЗ</t>
  </si>
  <si>
    <t>26452</t>
  </si>
  <si>
    <t>2.</t>
  </si>
  <si>
    <t>Итого по контрактам, планируемым к заключению в соответствующем финансовом году</t>
  </si>
  <si>
    <t>26500</t>
  </si>
  <si>
    <t>в том числе по году начала закупки:</t>
  </si>
  <si>
    <t>26510</t>
  </si>
  <si>
    <t>3.</t>
  </si>
  <si>
    <t>Итого по договорам, планируемым к заключению в соответствующем финансовом году</t>
  </si>
  <si>
    <t>26600</t>
  </si>
  <si>
    <t>в соответствии с Федеральным законом № 223-ФЗ, по соответствующему году закупки</t>
  </si>
  <si>
    <t>26610</t>
  </si>
  <si>
    <t>Руководитель учреждения</t>
  </si>
  <si>
    <t>(уполномоченное лицо учреждения)</t>
  </si>
  <si>
    <t>(должность)</t>
  </si>
  <si>
    <t>Исполнитель</t>
  </si>
  <si>
    <t>(фамилия, инициалы)</t>
  </si>
  <si>
    <t>(телефон)</t>
  </si>
  <si>
    <t>1230</t>
  </si>
  <si>
    <t>1410</t>
  </si>
  <si>
    <t>1420</t>
  </si>
  <si>
    <t>152</t>
  </si>
  <si>
    <t>155</t>
  </si>
  <si>
    <t>1910</t>
  </si>
  <si>
    <t>440</t>
  </si>
  <si>
    <t>1.1. Расчет поступлений доходов от собственности</t>
  </si>
  <si>
    <t>1</t>
  </si>
  <si>
    <t>3</t>
  </si>
  <si>
    <t>4</t>
  </si>
  <si>
    <t>5</t>
  </si>
  <si>
    <t>Итого:</t>
  </si>
  <si>
    <t>2</t>
  </si>
  <si>
    <t>Объем планируемых поступлений, руб</t>
  </si>
  <si>
    <t>Коды</t>
  </si>
  <si>
    <t>Дата</t>
  </si>
  <si>
    <t>ИНН</t>
  </si>
  <si>
    <t>КПП</t>
  </si>
  <si>
    <t>по ОКЕИ</t>
  </si>
  <si>
    <t>№ п/п</t>
  </si>
  <si>
    <t>100</t>
  </si>
  <si>
    <t>111</t>
  </si>
  <si>
    <t>112</t>
  </si>
  <si>
    <t>300</t>
  </si>
  <si>
    <t>320</t>
  </si>
  <si>
    <t>321</t>
  </si>
  <si>
    <t>Всего</t>
  </si>
  <si>
    <t>0001</t>
  </si>
  <si>
    <t>х</t>
  </si>
  <si>
    <t>из них:</t>
  </si>
  <si>
    <t>прочие выплаты персоналу, в том числе компенсационного характера</t>
  </si>
  <si>
    <t>взносы в международные организации</t>
  </si>
  <si>
    <t>гранты, предоставляемые другим организациям и физическим лицам</t>
  </si>
  <si>
    <t>0002</t>
  </si>
  <si>
    <t>Наименование услуги (работы)</t>
  </si>
  <si>
    <t>Плата (тариф) за единицу услуги (работы)</t>
  </si>
  <si>
    <t>Планируемый объем оказания услуг (выполнения работ)</t>
  </si>
  <si>
    <t>Общий объем планируемых поступлений, руб</t>
  </si>
  <si>
    <t>Справочно: Сведения о нормативных правовых (правовых) актах, устанавливающих размер платы (тарифа) и (или) порядок ее расчета</t>
  </si>
  <si>
    <t>Нормативный правовой (правовой) акт, устанавливающий размер платы (тарифа) и (или) порядок ее расчета</t>
  </si>
  <si>
    <t>вид</t>
  </si>
  <si>
    <t>номер</t>
  </si>
  <si>
    <t>наименование</t>
  </si>
  <si>
    <t>Планируемый объем  объектов, предоставляемых в пользование</t>
  </si>
  <si>
    <t>сумма, 
руб.</t>
  </si>
  <si>
    <t>Пожертвования</t>
  </si>
  <si>
    <t>Прочие безвозмездные поступления</t>
  </si>
  <si>
    <t>Доходы от реализации имущества, за исключением финансовых активов</t>
  </si>
  <si>
    <t>Цена, 
руб./ед.</t>
  </si>
  <si>
    <t>кол-во,
 кг</t>
  </si>
  <si>
    <t>Сумма</t>
  </si>
  <si>
    <t>Расходы на выплату персоналу, всего</t>
  </si>
  <si>
    <t>2200</t>
  </si>
  <si>
    <t>оплата труда</t>
  </si>
  <si>
    <t>Должность, группа должностей</t>
  </si>
  <si>
    <t>Установленная численность,
единиц</t>
  </si>
  <si>
    <t>Количество получателей выплаты, чел</t>
  </si>
  <si>
    <t>Среднее количество выплат в год, ед</t>
  </si>
  <si>
    <t>компенсация работникам расходов по проезду к месту командировки и обратно</t>
  </si>
  <si>
    <t>компенсация работникам расходов по найму жилого помещения в период командирования</t>
  </si>
  <si>
    <t>Наименование показателя</t>
  </si>
  <si>
    <t>Код строки</t>
  </si>
  <si>
    <t>Сумма, руб</t>
  </si>
  <si>
    <t>Наименование объекта</t>
  </si>
  <si>
    <t>Недвижимое имущество, всего</t>
  </si>
  <si>
    <t>в том числе по объектам:</t>
  </si>
  <si>
    <t>Движимое имущество, всего</t>
  </si>
  <si>
    <t>0101</t>
  </si>
  <si>
    <t>Плата (тариф) арендной платы за единицу площади (объект), руб</t>
  </si>
  <si>
    <t>Плата (тариф)  за единицу (объект), руб</t>
  </si>
  <si>
    <t>Планируемый объем  предоставления имущества в аренду  (в натуральных показателях)</t>
  </si>
  <si>
    <t>в том числе:</t>
  </si>
  <si>
    <t>121</t>
  </si>
  <si>
    <t>доходы от компенсации затрат</t>
  </si>
  <si>
    <t>1320</t>
  </si>
  <si>
    <t>доходы от штрафных санкций за нарушение законодательства о закупках и нарушение условий контрактов (договоров)</t>
  </si>
  <si>
    <t>141</t>
  </si>
  <si>
    <t>144</t>
  </si>
  <si>
    <t>доходы от возмещение ущерба имуществу (за исключением страховых возмещений)</t>
  </si>
  <si>
    <t>145</t>
  </si>
  <si>
    <t>Прочие доходы от сумм принудительного изъятия</t>
  </si>
  <si>
    <t xml:space="preserve">ИТОГО </t>
  </si>
  <si>
    <t>Наимменование юридического лица, предоставившего денежные средства</t>
  </si>
  <si>
    <t>162</t>
  </si>
  <si>
    <t>165</t>
  </si>
  <si>
    <t>доходы от выбытия прочих объектов, относящихся к материальным запасам</t>
  </si>
  <si>
    <t>446</t>
  </si>
  <si>
    <t>Цель предоставления субсидии</t>
  </si>
  <si>
    <t>Сумма, руб.</t>
  </si>
  <si>
    <t>Средний размер выплаты на 1 сотрудника, руб</t>
  </si>
  <si>
    <t>Тариф</t>
  </si>
  <si>
    <t>1240</t>
  </si>
  <si>
    <t>135</t>
  </si>
  <si>
    <t>ИТОГО</t>
  </si>
  <si>
    <t>Планируемый объем оказания услуг (выполнения работ), дети</t>
  </si>
  <si>
    <t>Холодное водоснабжение_1-е полугодие</t>
  </si>
  <si>
    <t>Холодное водоснабжение_2-е полугодие</t>
  </si>
  <si>
    <t>Горячее водоснабжение_1-е полугодие</t>
  </si>
  <si>
    <t>Горячее водоснабжение_2-е полугодие</t>
  </si>
  <si>
    <t>Подогрев воды_1е полугодие</t>
  </si>
  <si>
    <t>Подогрев воды_2е полугодие</t>
  </si>
  <si>
    <t>Водоотведение_1-е полугодие</t>
  </si>
  <si>
    <t>Помещение по адресу_____________</t>
  </si>
  <si>
    <t>Отопление_1-е полуг.</t>
  </si>
  <si>
    <t>Отопление_2-е полуг.</t>
  </si>
  <si>
    <t>Водоотведение_2-е полуг.</t>
  </si>
  <si>
    <t>Электроэнергия_1-е полуг.</t>
  </si>
  <si>
    <t>Электроэнергия_2-е полуг.</t>
  </si>
  <si>
    <t>Единица измерения: руб.</t>
  </si>
  <si>
    <t>383</t>
  </si>
  <si>
    <t>Раздел 1. Поступления и выплаты</t>
  </si>
  <si>
    <t>за пре-</t>
  </si>
  <si>
    <t>делами</t>
  </si>
  <si>
    <t>планового</t>
  </si>
  <si>
    <t>периода</t>
  </si>
  <si>
    <r>
      <t>Остаток средств на начало текущего финансового года</t>
    </r>
    <r>
      <rPr>
        <vertAlign val="superscript"/>
        <sz val="10"/>
        <rFont val="Times New Roman"/>
        <family val="1"/>
        <charset val="204"/>
      </rPr>
      <t>5</t>
    </r>
  </si>
  <si>
    <r>
      <t>Остаток средств на конец текущего финансового года</t>
    </r>
    <r>
      <rPr>
        <vertAlign val="superscript"/>
        <sz val="10"/>
        <rFont val="Times New Roman"/>
        <family val="1"/>
        <charset val="204"/>
      </rPr>
      <t>5</t>
    </r>
  </si>
  <si>
    <t>1000</t>
  </si>
  <si>
    <t>1100</t>
  </si>
  <si>
    <t>120</t>
  </si>
  <si>
    <t>1200</t>
  </si>
  <si>
    <t>130</t>
  </si>
  <si>
    <t>1210</t>
  </si>
  <si>
    <t>1220</t>
  </si>
  <si>
    <t>1300</t>
  </si>
  <si>
    <t>140</t>
  </si>
  <si>
    <t>1310</t>
  </si>
  <si>
    <t>1400</t>
  </si>
  <si>
    <t>150</t>
  </si>
  <si>
    <t>Размер базы для начисления страховых взносов, руб</t>
  </si>
  <si>
    <t>Страховые взносы на обязательное пенсионное страхование, всего</t>
  </si>
  <si>
    <t>1.1.</t>
  </si>
  <si>
    <t>1.2.</t>
  </si>
  <si>
    <t>1.3.</t>
  </si>
  <si>
    <t>1.4.</t>
  </si>
  <si>
    <t>1.4.1.</t>
  </si>
  <si>
    <t>1.4.2.</t>
  </si>
  <si>
    <t>1.4.3.</t>
  </si>
  <si>
    <t>1.4.4.</t>
  </si>
  <si>
    <t>1.4.5.</t>
  </si>
  <si>
    <t>Страховые взносы  на обязательное социальное страхование на случай временной нетрудоспособности и в связи с материнством, всего</t>
  </si>
  <si>
    <t>Страховые взносы на обязательное медицинское страхование,всего</t>
  </si>
  <si>
    <t>Страховые взносы на обязательное социальное страхование от несчастных случаев на производстве и профессиональных заболеваний по тарифу 0,2%</t>
  </si>
  <si>
    <t>Выплаты персоналу пособий за первые три дня временной нетрудоспособности за счет средств работодателя, в случае заболевания работника или полученной им травмы , всего</t>
  </si>
  <si>
    <t>Выплаты персоналу пособий за первые три дня временной нетрудоспособности за счет средств работодателя, в случае заболевания работника или полученной им травмы</t>
  </si>
  <si>
    <t xml:space="preserve">2.2. Социальные пособия и компенсации персоналу в денежной форме </t>
  </si>
  <si>
    <t xml:space="preserve">КОСГУ </t>
  </si>
  <si>
    <t>КВР</t>
  </si>
  <si>
    <t>Заработная плата</t>
  </si>
  <si>
    <t>Фонд оплаты труда учреждений</t>
  </si>
  <si>
    <t>Социальные пособия и компенсации персоналу в денежной форме</t>
  </si>
  <si>
    <t xml:space="preserve"> Выходные пособия при увольнении в связи с ликвидацией, реорганизацией, иными организационно-штатными мероприятиями, приводящими к сокращению численности или штата , всего</t>
  </si>
  <si>
    <t xml:space="preserve">Социальные пособия и компенсации персоналу в денежной форме </t>
  </si>
  <si>
    <t>Иные выплаты персоналу учреждений, за исключением фонда оплаты труда</t>
  </si>
  <si>
    <t>Прочие несоциальные выплаты персоналу в денежной форме</t>
  </si>
  <si>
    <t>Прочие несоциальные выплаты персоналу в денежной форме, всего</t>
  </si>
  <si>
    <t>Начисления на выплаты по оплате труда</t>
  </si>
  <si>
    <t>Взносы по обязательному социальному страхованию на выплаты по оплате труда работников и иные выплаты работникам учреждений</t>
  </si>
  <si>
    <t>Пенсии, пособия, выплачиваемые работодателями, нанимателями бывшим работникам</t>
  </si>
  <si>
    <t>Пособия, компенсации и иные социальные выплаты гражданам, кроме публичных нормативных обязательств</t>
  </si>
  <si>
    <t>Налоги, пошлины и сборы</t>
  </si>
  <si>
    <t>Уплата налога на имущество организаций и земельного налога</t>
  </si>
  <si>
    <t>Уплата прочих налогов, сборов</t>
  </si>
  <si>
    <t xml:space="preserve">Расчет (обоснование) расходов на оплату транспортных услуг </t>
  </si>
  <si>
    <t>Прочая закупка товаров, работ и услуг</t>
  </si>
  <si>
    <t>Услуги связи</t>
  </si>
  <si>
    <t>Транспортные услуги</t>
  </si>
  <si>
    <t>Расчет (обоснование)  расходов на закупку коммунальных услуг</t>
  </si>
  <si>
    <t>Объем</t>
  </si>
  <si>
    <t>Объем услуги</t>
  </si>
  <si>
    <t xml:space="preserve">Сумма, руб
</t>
  </si>
  <si>
    <t>Коммунальные услуги</t>
  </si>
  <si>
    <t>Цена услуги</t>
  </si>
  <si>
    <t>Объем услуги/ Количество работ (услуг)</t>
  </si>
  <si>
    <t>Контрагент по договору</t>
  </si>
  <si>
    <t>КОСГУ</t>
  </si>
  <si>
    <t>Работы, услуги по содержанию имущества</t>
  </si>
  <si>
    <t xml:space="preserve">Расчет (обоснование) расходов на оплату прочих работ, услуг </t>
  </si>
  <si>
    <t>Прочие работы, услуги</t>
  </si>
  <si>
    <t>КВР   244</t>
  </si>
  <si>
    <t>КОСГУ   227</t>
  </si>
  <si>
    <t>Страхование</t>
  </si>
  <si>
    <t>Прочая закупка товаров, работ и услу</t>
  </si>
  <si>
    <t>КОСГУ   310</t>
  </si>
  <si>
    <t>Увеличение стоимости основных средств</t>
  </si>
  <si>
    <t xml:space="preserve">Расчет (обоснование) расходов на приобретение основных средств </t>
  </si>
  <si>
    <t xml:space="preserve">КОСГУ   </t>
  </si>
  <si>
    <t xml:space="preserve">КВР </t>
  </si>
  <si>
    <t>субсидии на финансовое обеспечение выполнения  муниципального задания</t>
  </si>
  <si>
    <t>субсидии предоставляемые  в соответствии с абзацем вторым пункта 1 статьи 78.1 Бюджетного годекса РФ</t>
  </si>
  <si>
    <t>поступления от оказания услуг (выполнения работ) на платной основе и от приносящей доход деятельности</t>
  </si>
  <si>
    <t xml:space="preserve">    Доходы от оказания услуг, работ, компенсации затрат учреждений, всего</t>
  </si>
  <si>
    <t>КОСГУ 134</t>
  </si>
  <si>
    <t>КОСГУ 135</t>
  </si>
  <si>
    <t>КОСГУ 131</t>
  </si>
  <si>
    <t>ИТОГО ДОХОДЫ</t>
  </si>
  <si>
    <t>1.1.1. Детализированный расчет (обоснование) плановых  поступлений  в виде арендной либо иной платы за передачу в возмездное пользование  муниципального имущества</t>
  </si>
  <si>
    <t>в том числе за счет средств:</t>
  </si>
  <si>
    <t>(наименование должности уполномоченного лица)</t>
  </si>
  <si>
    <t>(наименование органа — учредителя (учреждения))</t>
  </si>
  <si>
    <t>подпись</t>
  </si>
  <si>
    <t>от</t>
  </si>
  <si>
    <t>текущий финансовый год</t>
  </si>
  <si>
    <t>первый год планового периода</t>
  </si>
  <si>
    <t xml:space="preserve">второй год планового периода </t>
  </si>
  <si>
    <t>за пределами планового периода</t>
  </si>
  <si>
    <t xml:space="preserve">    Доходы от собственности, всего</t>
  </si>
  <si>
    <t>1110</t>
  </si>
  <si>
    <t xml:space="preserve">   Безвозмездные денежные поступления , всего</t>
  </si>
  <si>
    <t>1500</t>
  </si>
  <si>
    <t>180</t>
  </si>
  <si>
    <t xml:space="preserve">   Доходы от операций с активами, всего</t>
  </si>
  <si>
    <r>
      <t xml:space="preserve">   Прочие поступления, всего</t>
    </r>
    <r>
      <rPr>
        <b/>
        <vertAlign val="superscript"/>
        <sz val="10"/>
        <rFont val="Times New Roman"/>
        <family val="1"/>
        <charset val="204"/>
      </rPr>
      <t>6</t>
    </r>
  </si>
  <si>
    <t xml:space="preserve">   На выплаты персоналу, всего</t>
  </si>
  <si>
    <t>социальные выплаты гражданам, кроме публичных нормативных социальных выплат</t>
  </si>
  <si>
    <t>пособия, компенсации и иные социальные выплаты гражданам,кроме публичных нормативных обязательств</t>
  </si>
  <si>
    <t xml:space="preserve">  Социальные и иные выплаты населению, всего</t>
  </si>
  <si>
    <t xml:space="preserve">   Уплата налогов, сборов и иных платежей, всего</t>
  </si>
  <si>
    <t xml:space="preserve">   Безвозмездные перечисления организациям и физическим лицам, всего</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</si>
  <si>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</si>
  <si>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</si>
  <si>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Иные выплаты текущего характера физическим лицам</t>
  </si>
  <si>
    <t>Премии и гранты</t>
  </si>
  <si>
    <t>расходов на 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</si>
  <si>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 xml:space="preserve"> Премии и гранты, всего</t>
  </si>
  <si>
    <t>иные налоги (включаемые в состав расходов) в бюджеты бюджетной системы Российской Федерации, а также государственная пошлина</t>
  </si>
  <si>
    <t>Уплата иных платежей</t>
  </si>
  <si>
    <t>Штрафы за нарушение законодательства о налогах и сборах, законодательства о страховых взносах</t>
  </si>
  <si>
    <t>Штрафы за нарушение законодательства о закупках и нарушение условий контрактов (договоров)</t>
  </si>
  <si>
    <t xml:space="preserve">Штрафы за нарушение законодательства о налогах и сборах, законодательства о страховых взносах </t>
  </si>
  <si>
    <t>Контрагент</t>
  </si>
  <si>
    <t>Номер  и дата документа на уплату штрафа</t>
  </si>
  <si>
    <t>Номер  и дата договора</t>
  </si>
  <si>
    <t>Сумма штрафа</t>
  </si>
  <si>
    <t>Получатель штрафа</t>
  </si>
  <si>
    <t xml:space="preserve">Расчет (обоснование) расходов на оплату услуг связи </t>
  </si>
  <si>
    <t xml:space="preserve">Сумма,  руб
</t>
  </si>
  <si>
    <t>Прочие выплаты (кроме выплат на закупку товаров, работ, услуг)</t>
  </si>
  <si>
    <t>закупку товаров, работ, услуг в целях капитального ремонта государственного (муниципального) имущества</t>
  </si>
  <si>
    <t>расходов на оплату коммунальных услуг</t>
  </si>
  <si>
    <t>расходы на оплату транспортных услуг</t>
  </si>
  <si>
    <t>расходы на услуги связи</t>
  </si>
  <si>
    <t>расходы на оплату работ, услуг по содержанию имущества</t>
  </si>
  <si>
    <t>расходы на оплату прочих работ, услуг</t>
  </si>
  <si>
    <t>расходы на страхование имущества и гражданской ответственности</t>
  </si>
  <si>
    <t xml:space="preserve">расходы на приобретение основных средств </t>
  </si>
  <si>
    <t>расходы на приобретение лекарственных препаратов и материалов, применяемых в медицинских целях</t>
  </si>
  <si>
    <t>расходы на приобретение продуктов питания</t>
  </si>
  <si>
    <t>расходы на приобретение горюче-смазочных материалов</t>
  </si>
  <si>
    <t>расходы на приобретение строительных материалов</t>
  </si>
  <si>
    <t>расходы на приобретение мягкого инвентаря</t>
  </si>
  <si>
    <t>расходы на приобретение прочих оборотных запасов (материалов</t>
  </si>
  <si>
    <t>расходы на приобретение материальных запасов для целей капитальных вложений</t>
  </si>
  <si>
    <t>расходы на приобретение прочих материальных запасов однократного применения</t>
  </si>
  <si>
    <t>капитальные вложения в объекты государственной (муниципальной) собственности, всего</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</si>
  <si>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</si>
  <si>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</si>
  <si>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Прочие доходы , всего</t>
  </si>
  <si>
    <t>Гранты  в виде субсидий</t>
  </si>
  <si>
    <t xml:space="preserve">     гранты в форме субсидии  текущего характера бюджетным и автономным учреждениям от сектора государственного управления</t>
  </si>
  <si>
    <t>гранты в форме субсидии капитального характера бюджетным и автономным учреждениям от сектора государственного управления</t>
  </si>
  <si>
    <t>КОСГУ 121</t>
  </si>
  <si>
    <t>в том читсле</t>
  </si>
  <si>
    <t>КВФО</t>
  </si>
  <si>
    <t>Источник финансового обеспечения</t>
  </si>
  <si>
    <t>Доплата до МРОТ</t>
  </si>
  <si>
    <t>КОСГУ 211</t>
  </si>
  <si>
    <t>КОСГУ 266</t>
  </si>
  <si>
    <t>КОСГУ 212</t>
  </si>
  <si>
    <t>КОСГУ 264</t>
  </si>
  <si>
    <t>КОСГУ 296</t>
  </si>
  <si>
    <t>Расходы на осуществление иных выплат персоналу, за исключением фонда оплаты труда, всего</t>
  </si>
  <si>
    <t>Расходы на уплату налога на имущество организаций и земельного налога, всего</t>
  </si>
  <si>
    <t>Расходы на уплату прочих налогов, всего</t>
  </si>
  <si>
    <t>сумма</t>
  </si>
  <si>
    <t>Показатель</t>
  </si>
  <si>
    <t>Расходы на уплату штрафов за нарушение законодательства, всего</t>
  </si>
  <si>
    <t>Другие экономические санкции</t>
  </si>
  <si>
    <t>Расходы  на оплату услуг связи,  всего</t>
  </si>
  <si>
    <t>Расходы  на оплату транспортных услуг,  всего</t>
  </si>
  <si>
    <t>Расходы  на на закупку коммунальных услуг,  всего</t>
  </si>
  <si>
    <t>Расходы  на оплату работ, услуг по содержанию имущества,  всего</t>
  </si>
  <si>
    <t>Расчет (обоснование) расходов на оплату работ, услуг по содержанию имущества</t>
  </si>
  <si>
    <t>Расходы  на оплату  оплату прочих работ, услуг ,  всего</t>
  </si>
  <si>
    <t>Расчет (обоснование) расходов на страхование имущества и гражданской ответственности</t>
  </si>
  <si>
    <t>Расходы  на страхование имущества и гражданской ответственности ,  всего</t>
  </si>
  <si>
    <t>Расходы  на приобретение  стоимости лекарственных препаратов и материалов, применяемых в медицинских целях,  всего</t>
  </si>
  <si>
    <t>Расходы  на приобретение  горюче-смазочных материалов,  всего</t>
  </si>
  <si>
    <t xml:space="preserve">доходы  от оказания услуг (выполнения работ) на платной основе </t>
  </si>
  <si>
    <t>Возмещение ущерба имуществу (за исключением страховых возмещений)</t>
  </si>
  <si>
    <t>Поступления текущего характера бюджетным и автономным учреждениям от сектора государственного управления</t>
  </si>
  <si>
    <t>Поступления капитального характера бюджетным и автономным учреждениям от сектора государственного управления</t>
  </si>
  <si>
    <t>Поступления текущего характера от иных резидентов (за исключением сектора государственного управления и организаций государственного сектора)</t>
  </si>
  <si>
    <t>Уменьшение стоимости прочих оборотных ценностей (материалов)</t>
  </si>
  <si>
    <t>Расходы  на закупку товаров, работ, услуг в целях капитального ремонта государственного (муниципального) имущества,  всего</t>
  </si>
  <si>
    <t>Разработка проектно-сметной документации на проведение капитального ремонта</t>
  </si>
  <si>
    <t>увеличение остатков денежных средств за счет возврата дебиторской задолженности прошлых лет</t>
  </si>
  <si>
    <t>ДОХОДЫ, Всего</t>
  </si>
  <si>
    <t>РАСХОДЫ, всего:</t>
  </si>
  <si>
    <t>1330</t>
  </si>
  <si>
    <t>113</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</si>
  <si>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</si>
  <si>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</si>
  <si>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денежное довольствие военнослужащих и сотрудников, имеющих специальные звания</t>
  </si>
  <si>
    <t>139</t>
  </si>
  <si>
    <t>страховые взносы на обязательное социальное страхование в части выплат персоналу, подлежащих обложению страховыми взносами</t>
  </si>
  <si>
    <t>платежи в целях обеспечения реализации соглашений с правительствами иностранных государств и международными организациями</t>
  </si>
  <si>
    <t>исполнение судебных актов Российской Федерации и мировых соглашений по возмещению вреда, причиненного в результате деятельности учреждения</t>
  </si>
  <si>
    <t>Приложение № 2</t>
  </si>
  <si>
    <r>
      <t>к</t>
    </r>
    <r>
      <rPr>
        <b/>
        <sz val="8"/>
        <color indexed="63"/>
        <rFont val="Times New Roman"/>
        <family val="1"/>
        <charset val="204"/>
      </rPr>
      <t xml:space="preserve"> </t>
    </r>
    <r>
      <rPr>
        <sz val="8"/>
        <rFont val="Times New Roman"/>
        <family val="1"/>
        <charset val="204"/>
      </rPr>
      <t xml:space="preserve">Порядку составления и утверждения плана финансово-хозяйственной деятельности муниципальных бюджетных учреждений и  муниципальных автономных учреждений, в отношении которых функции и полномочия учредителя осуществляет Департамент образования города Заречного Пензенской области </t>
    </r>
  </si>
  <si>
    <t>к Порядку составления и утверждения плана финансово-хозяйственной деятельности муниципальных бюджетных учреждений и  муниципальных автономных учреждений, в отношении которых функции и полномочия учредителя осуществляет Департамент образования города Заречного Пензенской области</t>
  </si>
  <si>
    <t>Приложение № 1</t>
  </si>
  <si>
    <t>Муниципальное учреждение</t>
  </si>
  <si>
    <t>руб.</t>
  </si>
  <si>
    <t>Раздел</t>
  </si>
  <si>
    <t>Подраздел</t>
  </si>
  <si>
    <t>Код субсидии</t>
  </si>
  <si>
    <t>М.П.</t>
  </si>
  <si>
    <t>телефон:</t>
  </si>
  <si>
    <t>Приложение № 3</t>
  </si>
  <si>
    <t>Утвержденный объем расходов  на _____ год</t>
  </si>
  <si>
    <t>Ожидаемый фактический объем расходов за ______г.</t>
  </si>
  <si>
    <t>Дополнительная потребность / Экономия</t>
  </si>
  <si>
    <t xml:space="preserve">Налоговая база, руб 
</t>
  </si>
  <si>
    <t>в том числе</t>
  </si>
  <si>
    <t xml:space="preserve">Детализированный расчет (обоснование) расходов на оплату работ, услуг по содержанию имущества </t>
  </si>
  <si>
    <t xml:space="preserve"> Детализированный расчет (обоснование) расходов на закупку товаров, работ, услуг </t>
  </si>
  <si>
    <t xml:space="preserve"> Детализированный расчет (обоснование) расходов на оплату транспортных услуг </t>
  </si>
  <si>
    <t xml:space="preserve">Детализированный расчет (обоснование) расходов на оплату прочих работ, услуг </t>
  </si>
  <si>
    <t>выплата суточных при служебных командировках работникам учреждений</t>
  </si>
  <si>
    <t xml:space="preserve"> Расчеты (обоснования) плановых показателей по поступлениям доходов от собственности</t>
  </si>
  <si>
    <t xml:space="preserve"> Расчеты (обоснования) плановых показателей по поступлениям доходов от оказания услуг, работ, компенсации затрат учреждений</t>
  </si>
  <si>
    <t>доходы от оказания услуг, выполнения работ, в рамках установленного муниципального задания</t>
  </si>
  <si>
    <t>Расчет поступлений от оказания услуг, работ, компенсации затрат учреждений</t>
  </si>
  <si>
    <t>Расчет (обоснование) плановых  поступлений от оказания услуг, выполнения работ</t>
  </si>
  <si>
    <t>Наименование муниципальной услуги (работы)</t>
  </si>
  <si>
    <t>поступление родительской платы (лагерь)</t>
  </si>
  <si>
    <t>на 20__ год</t>
  </si>
  <si>
    <t>(на текущий финансовый год)</t>
  </si>
  <si>
    <t>(на первый год планового периода)</t>
  </si>
  <si>
    <t>(на второй год планового периода)</t>
  </si>
  <si>
    <t>Неустойка (пени) в случаях ненадлежащего исполнения поставщиком (подрядчиком, исполнителем) обязательств, предусмотренных договором (контрактом), в том числе в случае просрочки исполнения обязательств, предусмотренных договором</t>
  </si>
  <si>
    <t>Удержание задатков и залогов поступивших в обеспечение заявок на участие в конкурсе (аукционе), а также в обеспечение исполнения контрактов (договоров) в соответствии с законодательством Российской Федерации</t>
  </si>
  <si>
    <t>Пени, штрафы, за нарушение долговых обязательств</t>
  </si>
  <si>
    <t>Возмещение ущерба при возникновении страховых случаев</t>
  </si>
  <si>
    <t>Прочие поступления в виде принудительного изъятия</t>
  </si>
  <si>
    <t>средняя сумма одного возмещения, руб</t>
  </si>
  <si>
    <t>прогнозируемое количество случаев поступления возмещения ущерба, ед</t>
  </si>
  <si>
    <t>сумма,</t>
  </si>
  <si>
    <t>руб</t>
  </si>
  <si>
    <t>x</t>
  </si>
  <si>
    <t xml:space="preserve"> Расчеты (обоснования) плановых показателей по поступлениям  от приносящей доход деятельности в части доходов от штрафов, пеней, иных сумм принудительного изъятия</t>
  </si>
  <si>
    <t>Расчет объема поступлений от приносящей доход деятельности в части доходов от штрафов, пеней, иных сумм принудительного изъятия</t>
  </si>
  <si>
    <t>Расчет поступлений от приносящей доход деятельности в части доходов от штрафов, пеней, иных сумм принудительного изъятия</t>
  </si>
  <si>
    <t xml:space="preserve">Расчеты (обоснования) плановых показателей по поступлениям  от безвозмездных денежных поступлений </t>
  </si>
  <si>
    <t xml:space="preserve">Доходы, получаемые муниципальными учреждениями из соответствующих бюджетов, от субсидии на иные цели </t>
  </si>
  <si>
    <t>доходы, получаемые государственными (муниципальными) учреждениями из соответствующих бюджетов, от субсидии на иные цели текущего характера, всего</t>
  </si>
  <si>
    <t>доходы, получаемые государственными (муниципальными) учреждениями из соответствующих бюджетов, от субсидии на иные цели капитального характера и субсидии на осуществление капитальных вложений</t>
  </si>
  <si>
    <t>Расчеты (обоснования) плановых показателей по поступлениям  от прочих доходов</t>
  </si>
  <si>
    <t>Расчеты (обоснования) плановых показателей по поступлениям  от операций с активами</t>
  </si>
  <si>
    <t xml:space="preserve"> Детализированный расчет (обоснование) поступлений  от реализации имущества</t>
  </si>
  <si>
    <t>Уменьшение стоимости прочих материальных запасов однократного применения</t>
  </si>
  <si>
    <t xml:space="preserve">Расчеты (обоснования) плановых показателей по расходам на выплаты персоналу </t>
  </si>
  <si>
    <t>Расчеты (обоснования) плановых показателей  на осуществление иных выплат персоналу, за исключением фонда оплаты труда</t>
  </si>
  <si>
    <t>Расчеты (обоснования) плановых показателей по расходам на уплату страховых взносов</t>
  </si>
  <si>
    <t>на 202__г.</t>
  </si>
  <si>
    <t>на 202_г.</t>
  </si>
  <si>
    <t>на 202_г</t>
  </si>
  <si>
    <t>на  202_ год</t>
  </si>
  <si>
    <t>Расчеты (обоснования) плановых показателей по расходам на социальное обеспечение</t>
  </si>
  <si>
    <t>Детализация расходов на выплату пособия, компенсации и иные социальные выплаты гражданам, кроме публичных нормативных обязательств</t>
  </si>
  <si>
    <t>Детализация расходов на на премии и гранты</t>
  </si>
  <si>
    <t>Расчеты (обоснования) плановых показателей по расходам на уплату налога на имущество организаций и земельного налога</t>
  </si>
  <si>
    <t>Детализация расходов на уплату налога на имущество организаций</t>
  </si>
  <si>
    <t xml:space="preserve"> Детализация расходов на уплату земельного налога </t>
  </si>
  <si>
    <t>Расчеты (обоснования) плановых показателей по расходам на уплату прочих налогов</t>
  </si>
  <si>
    <t xml:space="preserve">Детализированный  расчет (обоснование) на уплату водного налога </t>
  </si>
  <si>
    <t xml:space="preserve"> Детализированный  расчет (обоснование) на уплату транспортного налога  </t>
  </si>
  <si>
    <t xml:space="preserve"> Детализированный  расчет (обоснование) на уплату государственной пошлины и других налогов</t>
  </si>
  <si>
    <t>Расчет</t>
  </si>
  <si>
    <t>Расчеты (обоснования) плановых показателей по расходам на уплату штрафов за нарушение законодательства</t>
  </si>
  <si>
    <t>Расчеты (обоснования) плановых показателей по расходам на закупку товаров, работ, услуг в целях капитального ремонта государственного (муниципального) имущества</t>
  </si>
  <si>
    <t>Расчеты (обоснования) плановых показателей по расходам на закупку товаров, работ, услуг</t>
  </si>
  <si>
    <r>
      <t>1</t>
    </r>
    <r>
      <rPr>
        <sz val="10"/>
        <rFont val="Times New Roman"/>
        <family val="1"/>
        <charset val="204"/>
      </rPr>
      <t xml:space="preserve"> В случае утверждения закона (решения) о бюджете на текущий финансовый год и плановый период.</t>
    </r>
  </si>
  <si>
    <r>
      <t>2</t>
    </r>
    <r>
      <rPr>
        <sz val="10"/>
        <rFont val="Times New Roman"/>
        <family val="1"/>
        <charset val="204"/>
      </rPr>
      <t xml:space="preserve"> Указывается дата подписания Плана.</t>
    </r>
  </si>
  <si>
    <r>
      <t>3</t>
    </r>
    <r>
      <rPr>
        <sz val="10"/>
        <rFont val="Times New Roman"/>
        <family val="1"/>
        <charset val="204"/>
      </rPr>
      <t xml:space="preserve"> В графе 3 отражаются:</t>
    </r>
  </si>
  <si>
    <r>
      <t>5</t>
    </r>
    <r>
      <rPr>
        <sz val="10"/>
        <rFont val="Times New Roman"/>
        <family val="1"/>
        <charset val="204"/>
      </rPr>
      <t xml:space="preserve">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</si>
  <si>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6</t>
    </r>
    <r>
      <rPr>
        <sz val="10"/>
        <rFont val="Times New Roman"/>
        <family val="1"/>
        <charset val="204"/>
      </rPr>
      <t xml:space="preserve">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междуголовным учреждением и обособленным подразделением.</t>
    </r>
  </si>
  <si>
    <r>
      <t>7</t>
    </r>
    <r>
      <rPr>
        <sz val="10"/>
        <rFont val="Times New Roman"/>
        <family val="1"/>
        <charset val="204"/>
      </rPr>
      <t xml:space="preserve">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</si>
  <si>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8</t>
    </r>
    <r>
      <rPr>
        <sz val="10"/>
        <rFont val="Times New Roman"/>
        <family val="1"/>
        <charset val="204"/>
      </rPr>
      <t xml:space="preserve"> Показатель отражается со знаком «минус».</t>
    </r>
  </si>
  <si>
    <r>
      <t>9</t>
    </r>
    <r>
      <rPr>
        <sz val="10"/>
        <rFont val="Times New Roman"/>
        <family val="1"/>
        <charset val="204"/>
      </rPr>
      <t xml:space="preserve">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</si>
  <si>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t xml:space="preserve">на  202_ год
</t>
  </si>
  <si>
    <t>на  202_год</t>
  </si>
  <si>
    <t>на 202_ год</t>
  </si>
  <si>
    <t xml:space="preserve">Сумма </t>
  </si>
  <si>
    <t xml:space="preserve">Сумма на </t>
  </si>
  <si>
    <t>Фактический объем расходов по состоянию на "___"____ 202_г</t>
  </si>
  <si>
    <t>Кассовый объем расходов по состоянию на "___"____ 202_г</t>
  </si>
  <si>
    <t xml:space="preserve"> </t>
  </si>
  <si>
    <t>КОСГУ 226</t>
  </si>
  <si>
    <t>Количество услуг (месяцев )</t>
  </si>
  <si>
    <r>
      <t>4</t>
    </r>
    <r>
      <rPr>
        <sz val="10"/>
        <rFont val="Times New Roman"/>
        <family val="1"/>
        <charset val="204"/>
      </rPr>
      <t xml:space="preserve"> В графе 4                                                                                                                                                                                                                                                                                                                                   по строкам 1000- 1981 указывается КОСГУ в соответствии с   Приказом Минфина России от 29 ноября 2017 г. N 209н "Об утверждении Порядка применения классификации операций сектора государственного управления",
    по строкам 2000- 4000 указываются разряды с 4 по7   кода классификации расходов бюджетов в соответствии с Приказом Минфина России от 6 июня 2019 г. N 85н
"О Порядке формирования и применения кодов бюджетной классификации Российской Федерации, их структуре и принципах назначения"
 и  код субсидуй  в автоматизированной информационной системе "АЦК-Финансы"  ХХХХ.ХХХХХХХ.Х  (ХХХХ (4 знака)- Доподнительный функциональный код (Доп.ФК), применяемый при детализации бюджетных ассигнований , ХХХХХХХ (7знаков)- с 4 по 10 разряд кода целевой статьи, Х (1 знак)- значение КВФО</t>
    </r>
  </si>
  <si>
    <t>ВСЕГО</t>
  </si>
  <si>
    <t>Наименование выплаты</t>
  </si>
  <si>
    <t>Сумма выплаты</t>
  </si>
  <si>
    <t>Расчет выплаты</t>
  </si>
  <si>
    <t>Объем планируемых расходов, руб</t>
  </si>
  <si>
    <t>Арендная плата за пользование имуществом (за исключением земельных участков и других обособленных природных объектов)</t>
  </si>
  <si>
    <t>расходов на оплату аренды имущества</t>
  </si>
  <si>
    <t>Расчет (обоснование)  расходов на  оплату аренды имущества</t>
  </si>
  <si>
    <t>Расходы  на   оплату аренды имущества,  всего</t>
  </si>
  <si>
    <t>Вакантный фонд</t>
  </si>
  <si>
    <t>Должность</t>
  </si>
  <si>
    <t>Численность, единиц</t>
  </si>
  <si>
    <t>Ежемесячный ФОТ, учтенный при планировании</t>
  </si>
  <si>
    <t>Итого экономия</t>
  </si>
  <si>
    <t>Вакантный фонд учреждения</t>
  </si>
  <si>
    <t>Расчеты (обоснования) плановых показателей  на осуществление иныех выплат, за исключением фонда оплаты труда учреждений, лицам, привлекаемым согласно законодательству для выполнения отдельных полномочий</t>
  </si>
  <si>
    <t>Расходы на осуществлениеиныех выплат, за исключением фонда оплаты труда учреждений, лицам, привлекаемым согласно законодательству для выполнения отдельных полномочий, всего</t>
  </si>
  <si>
    <t>Иные выплаты, за исключением фонда оплаты труда учреждений, лицам, привлекаемым согласно законодательству для выполнения отдельных полномочий</t>
  </si>
  <si>
    <t>Прочие несоциальные выплаты лицам, привлекаемым согласно законодательству для выполнения отдельных полномочийв денежной форме, всего</t>
  </si>
  <si>
    <t>выплата суточных при служебных командировках лицам, привлекаемым согласно законодательству для выполнения отдельных полномочий</t>
  </si>
  <si>
    <t>Прочие несоциальные выплаты лицам, привлекаемым согласно законодательству для выполнения отдельных полномочий в денежной форме, всего</t>
  </si>
  <si>
    <t>компенсация лицам, привлекаемым согласно законодательству для выполнения отдельных полномочий расходов по проезду к месту командировки и обратно</t>
  </si>
  <si>
    <t>компенсация лицам, привлекаемым согласно законодательству для выполнения отдельных полномочий расходов по найму жилого помещения в период командирования</t>
  </si>
  <si>
    <t>иные трансферы текущего характера бюджетным и автономным учреждениям от сектора государственного управления: гранты в форме субсидий, иные безвозмездные денежные поступления между бюджетными (автономными) учреждениями текущего характера</t>
  </si>
  <si>
    <t xml:space="preserve"> Расчет поступлений доходов от от безвозмездных денежных поступлений </t>
  </si>
  <si>
    <t>иные безвозмездные денежные поступления между бюджетными (автономными) учреждениями текущего характера</t>
  </si>
  <si>
    <t xml:space="preserve">     гранты в форме субсидий</t>
  </si>
  <si>
    <t xml:space="preserve">Поступления капитального характера бюджетным и автономным учреждениям от сектора государственного управления" </t>
  </si>
  <si>
    <t>иные безвозмездных денежных поступлений между бюджетными (автономными) учреждениями капитального характера</t>
  </si>
  <si>
    <t xml:space="preserve">       от  физических лиц</t>
  </si>
  <si>
    <t xml:space="preserve">       от юридически лиц</t>
  </si>
  <si>
    <t xml:space="preserve">        гранты междунаодных организаций</t>
  </si>
  <si>
    <t xml:space="preserve">       гранты российских организаций</t>
  </si>
  <si>
    <t>Поступления капитального характера от иных резидентов (за исключением сектора государственного управления и организаций государственного сектора)</t>
  </si>
  <si>
    <t xml:space="preserve">безвозмездные целевые поступления капитального характера </t>
  </si>
  <si>
    <t xml:space="preserve">      безвозмездные целевые поступления капитального характера от юридических лиц</t>
  </si>
  <si>
    <t xml:space="preserve">      безвозмездные целевые поступления капитального характера от физическиъх лиц</t>
  </si>
  <si>
    <t>20_____г.</t>
  </si>
  <si>
    <t>"                      "</t>
  </si>
  <si>
    <r>
      <rPr>
        <sz val="10"/>
        <rFont val="Times New Roman"/>
        <family val="1"/>
        <charset val="204"/>
      </rPr>
      <t>Орган, осуществляющий функции и полномочия учредителя</t>
    </r>
    <r>
      <rPr>
        <sz val="8"/>
        <rFont val="Times New Roman"/>
        <family val="1"/>
        <charset val="204"/>
      </rPr>
      <t xml:space="preserve">   </t>
    </r>
    <r>
      <rPr>
        <b/>
        <i/>
        <u/>
        <sz val="12"/>
        <rFont val="Times New Roman"/>
        <family val="1"/>
        <charset val="204"/>
      </rPr>
      <t>Департамент образования города Заречного Пензенской области</t>
    </r>
  </si>
  <si>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</si>
  <si>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</si>
  <si>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1250</t>
  </si>
  <si>
    <t xml:space="preserve">  Доходы от штрафов, пеней, иных сумм принудительного изъятия, всего</t>
  </si>
  <si>
    <t>Целевые субсидии</t>
  </si>
  <si>
    <t>Субсидии на осуществление капитальных вложений</t>
  </si>
  <si>
    <t>1411</t>
  </si>
  <si>
    <t>1412</t>
  </si>
  <si>
    <t>1413</t>
  </si>
  <si>
    <t>1421</t>
  </si>
  <si>
    <t>1422</t>
  </si>
  <si>
    <t>иные выплаты военнослужащим и сотрудникам, имеющим специальные звания, зависящие от размера денежного довольствия</t>
  </si>
  <si>
    <t>133</t>
  </si>
  <si>
    <t xml:space="preserve"> иные выплаты военнослужащим и сотрудникам, имеющим специальные звания</t>
  </si>
  <si>
    <t>иные выплаты населению</t>
  </si>
  <si>
    <t>гранты, предоставляемые бюджетным учреждениям</t>
  </si>
  <si>
    <t>613</t>
  </si>
  <si>
    <t>623</t>
  </si>
  <si>
    <t>634</t>
  </si>
  <si>
    <t>гранты, предоставляемые автономным учреждениям</t>
  </si>
  <si>
    <t>гранты, предоставляемые иным некоммерческим организациям (за исключением бюджетных и автономных учреждений)</t>
  </si>
  <si>
    <t>2440</t>
  </si>
  <si>
    <t>2450</t>
  </si>
  <si>
    <t>2460</t>
  </si>
  <si>
    <t>4.1</t>
  </si>
  <si>
    <r>
      <t>Раздел 2. Сведения по выплатам на закупки товаров, работ, услуг</t>
    </r>
    <r>
      <rPr>
        <b/>
        <vertAlign val="superscript"/>
        <sz val="9"/>
        <rFont val="Times New Roman"/>
        <family val="1"/>
        <charset val="204"/>
      </rPr>
      <t>10</t>
    </r>
  </si>
  <si>
    <t>Код</t>
  </si>
  <si>
    <t>п/п</t>
  </si>
  <si>
    <t>по бюджетной</t>
  </si>
  <si>
    <t>классификации</t>
  </si>
  <si>
    <t>Российской</t>
  </si>
  <si>
    <r>
      <t>Федерации</t>
    </r>
    <r>
      <rPr>
        <vertAlign val="superscript"/>
        <sz val="9"/>
        <rFont val="Times New Roman"/>
        <family val="1"/>
        <charset val="204"/>
      </rPr>
      <t>10.1</t>
    </r>
  </si>
  <si>
    <t>по контрактам (договорам), заключенным до начала текущего финансового года</t>
  </si>
  <si>
    <t>1.3.1.</t>
  </si>
  <si>
    <t>26310</t>
  </si>
  <si>
    <t>26310.1</t>
  </si>
  <si>
    <t>1.3.2.</t>
  </si>
  <si>
    <t>26320</t>
  </si>
  <si>
    <t xml:space="preserve">финансовом году с учетом требований Федерального закона № 44-ФЗ и </t>
  </si>
  <si>
    <t>26421.1</t>
  </si>
  <si>
    <r>
      <t>за счет субсидий, предоставляемых на осуществление капитальных вложений</t>
    </r>
    <r>
      <rPr>
        <vertAlign val="superscript"/>
        <sz val="9"/>
        <rFont val="Times New Roman"/>
        <family val="1"/>
        <charset val="204"/>
      </rPr>
      <t>15</t>
    </r>
  </si>
  <si>
    <t>26430.1</t>
  </si>
  <si>
    <t>26451.1</t>
  </si>
  <si>
    <r>
      <t>в соответствии с Федеральным законом № 44-ФЗ, по соответствующему году закупки</t>
    </r>
    <r>
      <rPr>
        <vertAlign val="superscript"/>
        <sz val="9"/>
        <rFont val="Times New Roman"/>
        <family val="1"/>
        <charset val="204"/>
      </rPr>
      <t>16</t>
    </r>
  </si>
  <si>
    <r>
      <t>10</t>
    </r>
    <r>
      <rPr>
        <sz val="9"/>
        <rFont val="Times New Roman"/>
        <family val="1"/>
        <charset val="204"/>
      </rPr>
      <t xml:space="preserve">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</si>
  <si>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t>10.1</t>
    </r>
    <r>
      <rPr>
        <sz val="9"/>
        <rFont val="Times New Roman"/>
        <family val="1"/>
        <charset val="204"/>
      </rPr>
      <t xml:space="preserve"> В случаях, если учреждению предоставляются субсидии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(8—17 разряды кода классификации расходов бюджетов, при этом в рамках реализации регионального проекта в 8—10 разрядах могут указываться нули).</t>
    </r>
  </si>
  <si>
    <r>
      <t>11</t>
    </r>
    <r>
      <rPr>
        <sz val="9"/>
        <rFont val="Times New Roman"/>
        <family val="1"/>
        <charset val="204"/>
      </rPr>
      <t xml:space="preserve">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</si>
  <si>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12</t>
    </r>
    <r>
      <rPr>
        <sz val="9"/>
        <rFont val="Times New Roman"/>
        <family val="1"/>
        <charset val="204"/>
      </rPr>
      <t xml:space="preserve"> 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</si>
  <si>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13</t>
    </r>
    <r>
      <rPr>
        <sz val="9"/>
        <rFont val="Times New Roman"/>
        <family val="1"/>
        <charset val="204"/>
      </rPr>
      <t xml:space="preserve"> Указывается сумма закупок товаров, работ, услуг, осуществляемых в соответствии с Федеральным законом № 44-ФЗ и Федеральным законом № 223-ФЗ.</t>
    </r>
  </si>
  <si>
    <r>
      <t>14</t>
    </r>
    <r>
      <rPr>
        <sz val="9"/>
        <rFont val="Times New Roman"/>
        <family val="1"/>
        <charset val="204"/>
      </rPr>
      <t xml:space="preserve"> Государственным (муниципальным) бюджетным учреждением показатель не формируется.</t>
    </r>
  </si>
  <si>
    <r>
      <t>15</t>
    </r>
    <r>
      <rPr>
        <sz val="9"/>
        <rFont val="Times New Roman"/>
        <family val="1"/>
        <charset val="204"/>
      </rPr>
      <t xml:space="preserve"> Указывается сумма закупок товаров, работ, услуг, осуществляемых в соответствии с Федеральным законом № 44-ФЗ.</t>
    </r>
  </si>
  <si>
    <r>
      <t>16</t>
    </r>
    <r>
      <rPr>
        <sz val="9"/>
        <rFont val="Times New Roman"/>
        <family val="1"/>
        <charset val="204"/>
      </rPr>
      <t xml:space="preserve"> Плановые показатели выплат на закупку товаров, работ, услуг по строке 26500 государственного (муниципального) бюджетного учреждения должны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</si>
  <si>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ДОГОВОРА ГПД</t>
  </si>
  <si>
    <t>КРЕДИТОРКА</t>
  </si>
  <si>
    <r>
      <t>с учетом требований Федерального закона № 44-ФЗ и Федерального закона № 223-ФЗ</t>
    </r>
    <r>
      <rPr>
        <b/>
        <vertAlign val="superscript"/>
        <sz val="9"/>
        <rFont val="Times New Roman"/>
        <family val="1"/>
        <charset val="204"/>
      </rPr>
      <t>13</t>
    </r>
  </si>
  <si>
    <r>
      <t>Федерального закона № 223-ФЗ</t>
    </r>
    <r>
      <rPr>
        <b/>
        <vertAlign val="superscript"/>
        <sz val="9"/>
        <rFont val="Times New Roman"/>
        <family val="1"/>
        <charset val="204"/>
      </rPr>
      <t>13</t>
    </r>
  </si>
  <si>
    <t>УТВЕРЖДАЮ</t>
  </si>
  <si>
    <t>Услуги, работы для целей капитальных вложений</t>
  </si>
  <si>
    <t>КОСГУ   228</t>
  </si>
  <si>
    <t>Расчет (обоснование) расходов на услуги, работы для целей капитальных вложений</t>
  </si>
  <si>
    <t>Расходы  на услуги, работы для целей капитальных вложений ,  всего</t>
  </si>
  <si>
    <t>Расходы на монтажные работы по оборудованию, требующему монтажа, в случае если данные работы не предусмотрены договорами поставки, договорами (государственными (муниципальными) контрактами) на строительство, реконструкцию, техническое перевооружение, дооборудование объектова, всего</t>
  </si>
  <si>
    <t>Расходы проведение государственной экспертизы проектной документации, осуществление строительного контроля, включая авторский надзор за строительством, реконструкцией объектов капитального строительства, оплату демонтажных работ (снос строений, перенос коммуникаций и тому подобное);</t>
  </si>
  <si>
    <t>Расходы  на установку (расширение) единых функционирующих систем (включая приведение в состояние, пригодное к эксплуатации), всего</t>
  </si>
  <si>
    <t>услуги, работы для целей капитальных вложений</t>
  </si>
  <si>
    <t>247</t>
  </si>
  <si>
    <t>Загородный лагерь</t>
  </si>
  <si>
    <t>Закупка энергетических ресурсов</t>
  </si>
  <si>
    <t>Расчет (обоснование)  расходов на закупку  энергетических ресурсов</t>
  </si>
  <si>
    <t xml:space="preserve">Наименование лекарственных препаратов и материалов, применяемых в медицинских целях </t>
  </si>
  <si>
    <t xml:space="preserve"> 341 Увеличение стоимости лекарственных препаратов и материалов, применяемых в медицинских целях</t>
  </si>
  <si>
    <t>244 Прочая закупка товаров, работ и услу</t>
  </si>
  <si>
    <t xml:space="preserve">Расчет (обоснование) расходов на приобретение   лекарственных препаратов и материалов, применяемых в медицинских целях </t>
  </si>
  <si>
    <t>Расчет (обоснование) расходов на приобретение   продуктов питания</t>
  </si>
  <si>
    <t>Наименование продуктов питания</t>
  </si>
  <si>
    <t>Расчет (обоснование) расходов на приобретение горюче-смазочных материалов</t>
  </si>
  <si>
    <t>343 Увеличение стоимости горюче-смазочных материалов</t>
  </si>
  <si>
    <t>Наименование горюче-смазочных материалов</t>
  </si>
  <si>
    <t>Детализированный расчет (обоснование) расходов на приобретение горюче-смазочных материаловна 202_год</t>
  </si>
  <si>
    <t>Расчет (обоснование) расходов на приобретение строительных материалов</t>
  </si>
  <si>
    <t>344 Увеличение стоимости строительных материалов</t>
  </si>
  <si>
    <t>Наименование строительных материалов</t>
  </si>
  <si>
    <t>Расчет (обоснование) расходов на приобретение  мягкого инвентаря</t>
  </si>
  <si>
    <t>345 Увеличение стоимости мягкого инвентаря</t>
  </si>
  <si>
    <t>Наименование мягкого инвентаря</t>
  </si>
  <si>
    <t>Расчет (обоснование) расходов на приобретение прочих материальных запасов</t>
  </si>
  <si>
    <t>Расчет (обоснование) расходов на приобретение материальных запасов для целей капитальных вложений</t>
  </si>
  <si>
    <t>Расчет (обоснование) расходов на приобретение   прочих материальных запасов однократного применения</t>
  </si>
  <si>
    <t>Наименование основных средств</t>
  </si>
  <si>
    <t> Приложения:</t>
  </si>
  <si>
    <t>·         План ФХД от «___»_________2019</t>
  </si>
  <si>
    <t>·         Справка на внесение изменений в План финансово-хозяйственной деятельности</t>
  </si>
  <si>
    <t>·         Обоснование на внесение изменений в План финансово-хозяйственной деятельности на ____ год</t>
  </si>
  <si>
    <t>·         Расчеты (обоснования) плановых показателей по поступлениям  и расходам</t>
  </si>
  <si>
    <t>·         Справка на внесение изменений в кассовый план.</t>
  </si>
  <si>
    <t>Начальнику Департамента образования города Заречного Пензенской области</t>
  </si>
  <si>
    <t>Руководитель</t>
  </si>
  <si>
    <t>Согласовано</t>
  </si>
  <si>
    <t>Начальник отдела планирования и бухгалтерского учета-Главный бухгалтер</t>
  </si>
  <si>
    <t>А.М.Вакорина</t>
  </si>
  <si>
    <r>
      <t>Администрация_____________________</t>
    </r>
    <r>
      <rPr>
        <sz val="12"/>
        <color rgb="FF0000FF"/>
        <rFont val="Times New Roman"/>
        <family val="1"/>
        <charset val="204"/>
      </rPr>
      <t xml:space="preserve">_(наименование учреждения) </t>
    </r>
    <r>
      <rPr>
        <sz val="12"/>
        <rFont val="Times New Roman"/>
        <family val="1"/>
        <charset val="204"/>
      </rPr>
      <t xml:space="preserve"> просит внести изменения в План финансово-хозяйственной деятельности  на 2021 год:  </t>
    </r>
  </si>
  <si>
    <t>КЦСР</t>
  </si>
  <si>
    <t>Уменьшить</t>
  </si>
  <si>
    <t>Причина экономии</t>
  </si>
  <si>
    <t>Увеличить</t>
  </si>
  <si>
    <r>
      <t>Администрация _____________________</t>
    </r>
    <r>
      <rPr>
        <sz val="12"/>
        <color rgb="FF0000FF"/>
        <rFont val="Times New Roman"/>
        <family val="1"/>
        <charset val="204"/>
      </rPr>
      <t>_(наименование учреждения)</t>
    </r>
    <r>
      <rPr>
        <sz val="12"/>
        <rFont val="Times New Roman"/>
        <family val="1"/>
        <charset val="204"/>
      </rPr>
      <t xml:space="preserve">  принимает на себя обязательство о недопущении кредиторской задолженности в разрезе измененных статей. </t>
    </r>
  </si>
  <si>
    <t>Причина потребности</t>
  </si>
  <si>
    <t>Наименование субсидии</t>
  </si>
  <si>
    <r>
      <t>·         Расчет размера субсидии/  Смета / Коммерческие предложения/ Локально-сметный расчет с приложением дефектной ведомости/ Другое.</t>
    </r>
    <r>
      <rPr>
        <sz val="12"/>
        <color rgb="FF0000FF"/>
        <rFont val="Times New Roman"/>
        <family val="1"/>
        <charset val="204"/>
      </rPr>
      <t>(оставить нужное)</t>
    </r>
  </si>
  <si>
    <t>Заместитель руководителя</t>
  </si>
  <si>
    <t>Прочий АУП</t>
  </si>
  <si>
    <t>Педагогический персонал</t>
  </si>
  <si>
    <t>Наименование выплаты:____________</t>
  </si>
  <si>
    <t>Причина дополнительной потребности</t>
  </si>
  <si>
    <t xml:space="preserve">Оплата четырех дополнительных выходных дней в месяц родителю (опекуну, попечителю) для ухода за детьми-инвалидами </t>
  </si>
  <si>
    <t>Возмещение расходов супруга, близких родственников, иных родственников или иного лица, взявшего на себя обязанность осуществить погребение бывшего работника, связанных с погребением бывшего работника;</t>
  </si>
  <si>
    <t>КОСГУ 213</t>
  </si>
  <si>
    <t>КОСГУ 265</t>
  </si>
  <si>
    <t>Детализированный расчет (обоснование) плановых поступлений от компенсации затрат</t>
  </si>
  <si>
    <t>Детализированный расчет (обоснование) плановых поступлений доходов от возмещений Фондом социального страхования Российской Федерации расходов</t>
  </si>
  <si>
    <t>КОСГУ 139</t>
  </si>
  <si>
    <t>1260</t>
  </si>
  <si>
    <t>ВСЕГО:</t>
  </si>
  <si>
    <t>Количество услуг</t>
  </si>
  <si>
    <t xml:space="preserve">Цена услуги, руб </t>
  </si>
  <si>
    <t>Наименование ТЭР</t>
  </si>
  <si>
    <t xml:space="preserve"> Детализированный расчет (обоснование) расходов на на вывоз твердых коммунальных отходов </t>
  </si>
  <si>
    <t>Цена услуги, руб.</t>
  </si>
  <si>
    <t xml:space="preserve"> Детализированный расчет (обоснование) расходов  на оплату коммунальных услуг</t>
  </si>
  <si>
    <t>Расходы  на на закупку  энергетических ресурсов,   всего</t>
  </si>
  <si>
    <t xml:space="preserve"> Детализированный расчет (обоснование) расходов  на оплату энергетических ресурсов</t>
  </si>
  <si>
    <t>Наименование расходов (предмет договора)</t>
  </si>
  <si>
    <t xml:space="preserve">Детализированный расчет (обоснование) расходов на приобретение основных средств </t>
  </si>
  <si>
    <t>Расходы  на приобретение основных средств,  всего</t>
  </si>
  <si>
    <t>Детализированный расчет (обоснование) расходов на приобретение лекарственных препаратов и материалов, применяемых в медицинских целях</t>
  </si>
  <si>
    <t>Расходы  на приобретение   продуктов питания</t>
  </si>
  <si>
    <t xml:space="preserve"> 342 Увеличение стоимости  продуктов питания</t>
  </si>
  <si>
    <t>Детализированный расчет (обоснование) расходов на приобретение  продуктов питания</t>
  </si>
  <si>
    <t>Расходы  на приобретение  строительных материалов,  всего</t>
  </si>
  <si>
    <t>Детализированный расчет (обоснование) расходов на приобретение строительных материалов</t>
  </si>
  <si>
    <t>Детализированный расчет (обоснование) расходов на приобретение мягкого инвентаря</t>
  </si>
  <si>
    <t>Расходы  на приобретение  мягкого инвентаря,  всего</t>
  </si>
  <si>
    <t>Расходы  на приобретение   прочих материальных запасов,  всего</t>
  </si>
  <si>
    <t xml:space="preserve">Детализированный расчет (обоснование) расходов на приобретение  прочих материальных запасов </t>
  </si>
  <si>
    <t>Наименование  прочих материальных запасов</t>
  </si>
  <si>
    <t>Расходы  на приобретение   материальных запасов для целей капитальных вложений, всего</t>
  </si>
  <si>
    <t>347 Увеличение стоимости  материальных запасов для целей капитальных вложений</t>
  </si>
  <si>
    <t>Наименование  материальных запасов приобретаемых для  для целей капитальных вложений</t>
  </si>
  <si>
    <t>346 Увеличение стоимости  прочих материальных запасов</t>
  </si>
  <si>
    <t>Расходы  на приобретение    прочих материальных запасов однократного применения, всего</t>
  </si>
  <si>
    <t xml:space="preserve">Детализированный расчет (обоснование) расходов на приобретение   прочих материальных запасов однократного применения </t>
  </si>
  <si>
    <t xml:space="preserve">349 Увеличение стоимости   прочих материальных запасов однократного применения </t>
  </si>
  <si>
    <t xml:space="preserve">Наименование   прочих материальных запасов однократного применения </t>
  </si>
  <si>
    <t>Выплаты персоналу пособий за по временной нетрудоспособности за счет средств ФСС, в случае заболевания работника или полученной им травмы</t>
  </si>
  <si>
    <t xml:space="preserve">Прочие работники </t>
  </si>
  <si>
    <t>Оклад по штатному расписанию с учетом повышающих коэффициентов</t>
  </si>
  <si>
    <t>Оклад по штатному расписанию у четом повышающих коэффициентов</t>
  </si>
  <si>
    <t>Стимулирующие выплты</t>
  </si>
  <si>
    <t xml:space="preserve">Дополнительный фонд (по Указам Президента) </t>
  </si>
  <si>
    <t xml:space="preserve">  Итого ФОТ/месяц                                                                                                                                                                                                                                                                                                                                                                                                                                                                                                         </t>
  </si>
  <si>
    <t>Подсобные рабочие</t>
  </si>
  <si>
    <t>ИТОГО РАСХОДЫ по КВФО 4</t>
  </si>
  <si>
    <t>ИТОГО РАСХОДЫ по КВФО 5</t>
  </si>
  <si>
    <t>Кол-во месяцев вакансии</t>
  </si>
  <si>
    <t>Итого экономия ФОТ</t>
  </si>
  <si>
    <t>ИТОГО РАСХОДЫ по КВФО 2</t>
  </si>
  <si>
    <t>Выплата за классное руководство</t>
  </si>
  <si>
    <t>Кол-во получателей</t>
  </si>
  <si>
    <t>Кол-во месяцев выплаты</t>
  </si>
  <si>
    <t>Пособие___</t>
  </si>
  <si>
    <t>Пособия по социальной помощи населению в натуральной форме</t>
  </si>
  <si>
    <t xml:space="preserve"> Денежная компенсация бесплатного двухразового питания обучающихся с ограниченными возможностями здоровья, осваивающих образовательные программы начального общего, основного общего и среднего общего образования на дому </t>
  </si>
  <si>
    <t>202___г.</t>
  </si>
  <si>
    <t xml:space="preserve">  Среднее количество выплат в год, ед</t>
  </si>
  <si>
    <t xml:space="preserve">  Количество получателей выплаты, чел</t>
  </si>
  <si>
    <t xml:space="preserve">  Средний размер выплаты на 1 человека, руб</t>
  </si>
  <si>
    <t>КОСГУ 263</t>
  </si>
  <si>
    <t>Расходы на пособия, компенсации и иные социальные выплаты гражданам, кроме публичных нормативных обязательств, всего</t>
  </si>
  <si>
    <t>Расходы на премии и гранты, всего</t>
  </si>
  <si>
    <t>Расходы на приобретение товаров, работ, услуг в пользу граждан в целях их социального обеспечения, всего</t>
  </si>
  <si>
    <t>Детализация расходов на приобретение товаров, работ, услуг в пользу граждан в целях их социального обеспечения</t>
  </si>
  <si>
    <t>доходы от операционной аренды</t>
  </si>
  <si>
    <t>Доходы от операционной аренды</t>
  </si>
  <si>
    <t xml:space="preserve">доходы от оказания платных услуг (работ) потребителям соответствующих услуг (работ) </t>
  </si>
  <si>
    <t>доходы по условным арендным платежам</t>
  </si>
  <si>
    <t>Детализированный расчет (обоснование) плановых поступлений по условным арендным платежам</t>
  </si>
  <si>
    <t>доходы от компенсации затрат (расходов) по оплате коммунальных услуг, а также услуг по эксплуатации и хозяйственному обслуживанию арендуемого здания (помещения)</t>
  </si>
  <si>
    <t xml:space="preserve"> доходы от возмещений Фондом социального страхования Российской Федерации расходов</t>
  </si>
  <si>
    <t>доходы, получаемые государственными (муниципальными) учреждениями из соответствующих бюджетов, от субсидии на иные цели текущего характера</t>
  </si>
  <si>
    <t>иные трансферты текущего характера бюджетным и автономным учреждениям от сектора государственного управления: гранты в форме субсидий, иные безвозмездные денежные поступления между бюджетными (автономными) учреждениями текущего характера</t>
  </si>
  <si>
    <t>поступления текущего характера от иных резидентов (за исключением сектора государственного управления и организаций государственного сектора)</t>
  </si>
  <si>
    <t>Гранты</t>
  </si>
  <si>
    <t>поступления капитального характера бюджетным и автономным учреждениям от сектора государственного управления</t>
  </si>
  <si>
    <t>поступления капитального характера от иных резидентов (за исключением сектора государственного управления и организаций государственного сектора)"</t>
  </si>
  <si>
    <t>грантов в форме субсидий капитального характера и субсидии на осуществление капитальных вложений</t>
  </si>
  <si>
    <t>4.2</t>
  </si>
  <si>
    <r>
      <t xml:space="preserve">Уникальный код </t>
    </r>
    <r>
      <rPr>
        <vertAlign val="superscript"/>
        <sz val="8"/>
        <rFont val="Times New Roman"/>
        <family val="1"/>
        <charset val="204"/>
      </rPr>
      <t>10.2</t>
    </r>
  </si>
  <si>
    <t>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Федерации,2011, № 30, ст. 4571; 2018, № 32, ст. 5135) (далее — Федеральный закон № 223-ФЗ)12</t>
  </si>
  <si>
    <r>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t>
    </r>
    <r>
      <rPr>
        <vertAlign val="superscript"/>
        <sz val="9"/>
        <rFont val="Times New Roman"/>
        <family val="1"/>
        <charset val="204"/>
      </rPr>
      <t>12</t>
    </r>
  </si>
  <si>
    <t>26310.2</t>
  </si>
  <si>
    <t>за счет субсидий, предоставляемых на финансовое обеспечение выполнения государственного (муниципального) задания</t>
  </si>
  <si>
    <t>за счет субсидий, предоставляемых в соответствии с абзацем вторым пункта 1 статьи 78.1 Бюджетного кодекса Российской Федерации</t>
  </si>
  <si>
    <t>26430.2</t>
  </si>
  <si>
    <t>26451.2</t>
  </si>
  <si>
    <t>Пособия по социальной помощи, выплачиваемые работодателями, нанимателями бывшим работникам в натуральной форме</t>
  </si>
  <si>
    <t>КВФО 4</t>
  </si>
  <si>
    <t>Детализация расходов на уплату налогов</t>
  </si>
  <si>
    <t>КВФО 5</t>
  </si>
  <si>
    <t>КВФО 2</t>
  </si>
  <si>
    <t xml:space="preserve">Детализированный  расчет (обоснование) на штрафов за нарушение законодательства </t>
  </si>
  <si>
    <t>Количество номеров/ устройств/ минут, др</t>
  </si>
  <si>
    <t>202__г.</t>
  </si>
  <si>
    <r>
      <t xml:space="preserve">Код по бюджетной классификайии РФ </t>
    </r>
    <r>
      <rPr>
        <b/>
        <vertAlign val="superscript"/>
        <sz val="9"/>
        <rFont val="Times New Roman"/>
        <family val="1"/>
        <charset val="204"/>
      </rPr>
      <t>3</t>
    </r>
  </si>
  <si>
    <r>
      <t xml:space="preserve">Аналитический код </t>
    </r>
    <r>
      <rPr>
        <b/>
        <vertAlign val="superscript"/>
        <sz val="9"/>
        <rFont val="Times New Roman"/>
        <family val="1"/>
        <charset val="204"/>
      </rPr>
      <t>4</t>
    </r>
  </si>
  <si>
    <r>
      <t>_____________________</t>
    </r>
    <r>
      <rPr>
        <sz val="12"/>
        <color rgb="FF0000FF"/>
        <rFont val="Times New Roman"/>
        <family val="1"/>
        <charset val="204"/>
      </rPr>
      <t>_(учреждение)</t>
    </r>
    <r>
      <rPr>
        <sz val="12"/>
        <rFont val="Times New Roman"/>
        <family val="1"/>
        <charset val="204"/>
      </rPr>
      <t xml:space="preserve"> для ________________________</t>
    </r>
    <r>
      <rPr>
        <sz val="12"/>
        <color rgb="FF0000FF"/>
        <rFont val="Times New Roman"/>
        <family val="1"/>
        <charset val="204"/>
      </rPr>
      <t>(для чего нужна субсидия)</t>
    </r>
    <r>
      <rPr>
        <sz val="12"/>
        <rFont val="Times New Roman"/>
        <family val="1"/>
        <charset val="204"/>
      </rPr>
      <t xml:space="preserve">  предоставить/ уменьшить/ увеличить </t>
    </r>
    <r>
      <rPr>
        <sz val="12"/>
        <color rgb="FF0000FF"/>
        <rFont val="Times New Roman"/>
        <family val="1"/>
        <charset val="204"/>
      </rPr>
      <t>(оставить нужное)</t>
    </r>
    <r>
      <rPr>
        <sz val="12"/>
        <rFont val="Times New Roman"/>
        <family val="1"/>
        <charset val="204"/>
      </rPr>
      <t xml:space="preserve">  субсидию на  ________________________</t>
    </r>
    <r>
      <rPr>
        <sz val="12"/>
        <color rgb="FF0000FF"/>
        <rFont val="Times New Roman"/>
        <family val="1"/>
        <charset val="204"/>
      </rPr>
      <t>(название субсидии из соглашения)</t>
    </r>
    <r>
      <rPr>
        <sz val="12"/>
        <rFont val="Times New Roman"/>
        <family val="1"/>
        <charset val="204"/>
      </rPr>
      <t xml:space="preserve"> в размере ________рублей и внести изменения в План ФХД учреждения.</t>
    </r>
  </si>
  <si>
    <r>
      <t>из них</t>
    </r>
    <r>
      <rPr>
        <i/>
        <vertAlign val="superscript"/>
        <sz val="9"/>
        <rFont val="Times New Roman"/>
        <family val="1"/>
        <charset val="204"/>
      </rPr>
      <t>10.1</t>
    </r>
    <r>
      <rPr>
        <i/>
        <sz val="9"/>
        <rFont val="Times New Roman"/>
        <family val="1"/>
        <charset val="204"/>
      </rPr>
      <t>:</t>
    </r>
  </si>
  <si>
    <r>
      <t>из них</t>
    </r>
    <r>
      <rPr>
        <i/>
        <vertAlign val="superscript"/>
        <sz val="9"/>
        <rFont val="Times New Roman"/>
        <family val="1"/>
        <charset val="204"/>
      </rPr>
      <t>10.2</t>
    </r>
    <r>
      <rPr>
        <i/>
        <sz val="9"/>
        <rFont val="Times New Roman"/>
        <family val="1"/>
        <charset val="204"/>
      </rPr>
      <t>:</t>
    </r>
  </si>
  <si>
    <r>
      <t>в соответствии с Федеральным законом № 223-ФЗ</t>
    </r>
    <r>
      <rPr>
        <i/>
        <vertAlign val="superscript"/>
        <sz val="9"/>
        <rFont val="Times New Roman"/>
        <family val="1"/>
        <charset val="204"/>
      </rPr>
      <t>14</t>
    </r>
  </si>
  <si>
    <t>Доходы, поступающие в порядке возмещения расходов страхователей на предупредительные меры по сокращению производственного травматизма и профессиональных заболеваний работников и санаторно-курортное лечение работников, занятых на работах с вредными и (или) опасными производственными факторами</t>
  </si>
  <si>
    <t>Детализированный расчет (обоснование) плановых  поступлений от поступления родительской платы (лагерь)</t>
  </si>
  <si>
    <t xml:space="preserve">Детализированный расчет (обоснование)  плановых  поступлений от оказания услуг (выполнения работ)  на платной основе </t>
  </si>
  <si>
    <t>Детализированный расчет (обоснование) плановых  поступлений от оказания услуг (выполнения работ) в рамках установленного муниципального задания</t>
  </si>
  <si>
    <t>Лагерь с дневным прибыванием ____ дней</t>
  </si>
  <si>
    <t xml:space="preserve">Ежегодная выплата молодым специалистам </t>
  </si>
  <si>
    <t>Неустойка (пени) в случаях ненадлежащего исполнения поставщиком (подрядчиком, исполнителем) обязательств, предусмотренных договором (контрактом), в том числе в случае просрочки исполнения обязательств, предусмотренных договором, в том числе:</t>
  </si>
  <si>
    <t>Удержание задатков и залогов поступивших в обеспечение заявок на участие в конкурсе (аукционе), а также в обеспечение исполнения контрактов (договоров) в соответствии с законодательством Российской Федерации, в том числе:</t>
  </si>
  <si>
    <t>Пени, штрафы, за нарушение долговых обязательств, в том числе:</t>
  </si>
  <si>
    <t>Возмещение ущерба при возникновении страховых случаев, в том числе:</t>
  </si>
  <si>
    <t>Возмещение ущерба имуществу (за исключением страховых возмещений), в том числе:</t>
  </si>
  <si>
    <t>Прочие поступления в виде принудительного изъятия, в том числе:</t>
  </si>
  <si>
    <t>2110</t>
  </si>
  <si>
    <t xml:space="preserve">             в том числе на оплату труда стажеров</t>
  </si>
  <si>
    <t>246</t>
  </si>
  <si>
    <t>закупку товаров, работ, услуг в целях создания, развития, эксплуатации и вывода из эксплуатации государственных информационных систем</t>
  </si>
  <si>
    <t>закупку энергетических ресурсов</t>
  </si>
  <si>
    <t>880</t>
  </si>
  <si>
    <t>специальные расходы</t>
  </si>
  <si>
    <t xml:space="preserve">доходы от возмещения ущерба, выявленного в связи с недостачей основных средств
</t>
  </si>
  <si>
    <t>1911</t>
  </si>
  <si>
    <t>410</t>
  </si>
  <si>
    <t>доходы от возмещения ущерба, выявленного в связи с недостачей основных средств</t>
  </si>
  <si>
    <t xml:space="preserve"> Детализированный расчет (обоснование) поступлений  от от возмещения ущерба, выявленного в связи с недостачей основных средств</t>
  </si>
  <si>
    <t>Уменьшение стоимости основных средств</t>
  </si>
  <si>
    <t>возмещения ущерба, выявленного в связи с недостачей основных средств</t>
  </si>
  <si>
    <t xml:space="preserve">Приложение к Приказу № 330 от 20 декабря 2022 </t>
  </si>
  <si>
    <t>Департамента образования города Заречного Пензенской области</t>
  </si>
  <si>
    <t>период с____по______</t>
  </si>
  <si>
    <t>период с____ по _____</t>
  </si>
  <si>
    <t>на 2024г.</t>
  </si>
  <si>
    <t>на 2025г.</t>
  </si>
  <si>
    <t>Вывоз мусора</t>
  </si>
  <si>
    <t>5838004436</t>
  </si>
  <si>
    <t>583801001</t>
  </si>
  <si>
    <t>974</t>
  </si>
  <si>
    <t>563J0341</t>
  </si>
  <si>
    <t>декабря</t>
  </si>
  <si>
    <t>2024_г.</t>
  </si>
  <si>
    <t>2025_г.</t>
  </si>
  <si>
    <t>на  2024 год</t>
  </si>
  <si>
    <t>на  2025 год</t>
  </si>
  <si>
    <t>ул.Конституции СССР д.37/2</t>
  </si>
  <si>
    <t>на 2024год</t>
  </si>
  <si>
    <t>на 2025год</t>
  </si>
  <si>
    <t>Холодное водоснабжение</t>
  </si>
  <si>
    <t>Стоки</t>
  </si>
  <si>
    <t>Отопление</t>
  </si>
  <si>
    <t>Горячее водоснабжение</t>
  </si>
  <si>
    <t>Подогрев воды</t>
  </si>
  <si>
    <t>Электроэнергия ДТДМ</t>
  </si>
  <si>
    <t>Электроэнергия Звездочка</t>
  </si>
  <si>
    <t>Газ</t>
  </si>
  <si>
    <t>на 2024г</t>
  </si>
  <si>
    <t>Механизированная уборка территории</t>
  </si>
  <si>
    <t>ТО сантехнического оборудования ДТДМ</t>
  </si>
  <si>
    <t>ТО электрооборудования ДТДМ</t>
  </si>
  <si>
    <t>ТО пожарной сигнализации</t>
  </si>
  <si>
    <t>ТО видеонаблюдения</t>
  </si>
  <si>
    <t>ТО средств охранно-тревожной сигнализации</t>
  </si>
  <si>
    <t>ТО сантехнического оборудования ДОЛ"Звездочка"</t>
  </si>
  <si>
    <t>ТО водогрейных котлов</t>
  </si>
  <si>
    <t>ТО средств АПС</t>
  </si>
  <si>
    <t>ТО радиомодема для мониторинга средств АПС</t>
  </si>
  <si>
    <t>Найм транспортного средства</t>
  </si>
  <si>
    <t>Услуги интернет- провайдеров</t>
  </si>
  <si>
    <t>АОН абонентная плата</t>
  </si>
  <si>
    <t>Прямой провод</t>
  </si>
  <si>
    <t>Абонентская плата( абонентский)</t>
  </si>
  <si>
    <t>Абонентская плата(повременный)</t>
  </si>
  <si>
    <t>Плата за местные телефонные соединения</t>
  </si>
  <si>
    <t>Услуги  подвижной радиотелефонной связи</t>
  </si>
  <si>
    <t>Абонентская плата за кабельное телевидение</t>
  </si>
  <si>
    <t>58:34:0010103:6</t>
  </si>
  <si>
    <t>58:29:2001003:19</t>
  </si>
  <si>
    <t>Здание ДТДМ</t>
  </si>
  <si>
    <t>Теплица</t>
  </si>
  <si>
    <t>Корпус №1</t>
  </si>
  <si>
    <t>Корпус №2</t>
  </si>
  <si>
    <t>Общежитие</t>
  </si>
  <si>
    <t>Административный корпус</t>
  </si>
  <si>
    <t>Котельная</t>
  </si>
  <si>
    <t>Лечебный корпус</t>
  </si>
  <si>
    <t>Столовая клуб</t>
  </si>
  <si>
    <t>г.Пенза ул.Курортная з/у23 ДОЛ"Звездочка"</t>
  </si>
  <si>
    <t>Водонапорная башня</t>
  </si>
  <si>
    <t>на 2024_г.</t>
  </si>
  <si>
    <t>на 2025_г.</t>
  </si>
  <si>
    <t>Услуги по охране имущества</t>
  </si>
  <si>
    <t>Услуги по наблюдению за средствами пож.сигнализации посредством ПЦН</t>
  </si>
  <si>
    <t>ОВО</t>
  </si>
  <si>
    <t>Обучение</t>
  </si>
  <si>
    <t>Представление площадки для сайта</t>
  </si>
  <si>
    <t>Организация питания</t>
  </si>
  <si>
    <t>Первый заместитель директора образ.учреж-ния</t>
  </si>
  <si>
    <t>Заместитель руководителя образ.учреж-ния</t>
  </si>
  <si>
    <t>2024__г.</t>
  </si>
  <si>
    <t>2025__г.</t>
  </si>
  <si>
    <t>на 2024_год</t>
  </si>
  <si>
    <t>на 2025_год</t>
  </si>
  <si>
    <t>МП КБУ</t>
  </si>
  <si>
    <t>ООО"КомСервис</t>
  </si>
  <si>
    <t>ООО"Проммонтаж"</t>
  </si>
  <si>
    <t>ПОО ООО ВДПО</t>
  </si>
  <si>
    <t>ИП Постников Г.В.</t>
  </si>
  <si>
    <t>ООО "Чернобылец плюс"</t>
  </si>
  <si>
    <t>Вывоз ЖБО</t>
  </si>
  <si>
    <t>Стирка белья</t>
  </si>
  <si>
    <t>Перевозка детей</t>
  </si>
  <si>
    <t>Аптечка</t>
  </si>
  <si>
    <t>Подарочные сертификаты</t>
  </si>
  <si>
    <t>на 2025г</t>
  </si>
  <si>
    <t>ООО"Заря"</t>
  </si>
  <si>
    <t>ООО"ИНТЭРСО"</t>
  </si>
  <si>
    <t>будет определен на основании конкурсных процедур</t>
  </si>
  <si>
    <t>Локализация и ликвидация чрезвычайных ситуаций</t>
  </si>
  <si>
    <t>ГБУ Пензенской области "Пензенский пожарно-спасательный центр"</t>
  </si>
  <si>
    <t xml:space="preserve">Охрана </t>
  </si>
  <si>
    <t>ООО ЧОО"Пенза-Охрана"</t>
  </si>
  <si>
    <t>ООО"Фауна"</t>
  </si>
  <si>
    <t>Комплект чернил для МФУ Epson</t>
  </si>
  <si>
    <t>Мыло туалетное 200г</t>
  </si>
  <si>
    <t>Перчатки х/б</t>
  </si>
  <si>
    <t>Перчатки хоз.латексные</t>
  </si>
  <si>
    <t xml:space="preserve">Полотно техническое ХПП </t>
  </si>
  <si>
    <t>Мыло жидкое "Хозяйственное"</t>
  </si>
  <si>
    <t>Мешки для мусора (30л)/20шт</t>
  </si>
  <si>
    <t>Мешки для мусора (120л)/10шт</t>
  </si>
  <si>
    <t>Средство для удаления ржавчины и изв.налета</t>
  </si>
  <si>
    <t>Мыло туалетное Антибактериальное 90г</t>
  </si>
  <si>
    <t>Средство чистящее 400гр</t>
  </si>
  <si>
    <t>Средство для мытья стекол, зеркал</t>
  </si>
  <si>
    <t>Средство дезинфицирующее, таблетки 300шт</t>
  </si>
  <si>
    <t>Крем защитный силиконовый</t>
  </si>
  <si>
    <t>Крем регенерирующий</t>
  </si>
  <si>
    <t>Мыло хозяйственное 200г 65%</t>
  </si>
  <si>
    <t>Губки бытовые</t>
  </si>
  <si>
    <t>Бумага 80г/м2 А4</t>
  </si>
  <si>
    <t>Маркеры для б/досок НАБОР 4цв</t>
  </si>
  <si>
    <t>Медицинский персонал</t>
  </si>
  <si>
    <t>Реализация дополнительных общеразвивающих программ</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</si>
  <si>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знаниям физической культуройи спортом, интереса к научной ( научно-исследовательской) деятельности, творческой деятельности, физкультурно-спортивной деятельности</t>
  </si>
  <si>
    <t>Проведение мероприятий антикоррупционной направленности в образовательных организациях</t>
  </si>
  <si>
    <t xml:space="preserve">Проведение мероприятий,  направленных на формирование активной гражданской позиции, толерантного сознания молодежи, пропаганду межкультурного взаимодействия </t>
  </si>
  <si>
    <t>Создание и эффективное функционирование системы гражданского и патриотического воспитания молодежи</t>
  </si>
  <si>
    <t>АО Горгаз</t>
  </si>
  <si>
    <t>Организация питания в лагере детей</t>
  </si>
  <si>
    <t xml:space="preserve">Медицинский осмотр </t>
  </si>
  <si>
    <t>Обоснование на внесение изменений в План финансово-хозяйственной деятельности на 2023 год</t>
  </si>
  <si>
    <t>2022_г.</t>
  </si>
  <si>
    <t>МАОУ ДО "Дворец творчества детей и молодежи"</t>
  </si>
  <si>
    <t>07</t>
  </si>
  <si>
    <t>03</t>
  </si>
  <si>
    <t>Э.Н.Бутылкина</t>
  </si>
  <si>
    <t>Обоснование на внесение изменений в План финансово-хозяйственной деятельности на 2024 год</t>
  </si>
  <si>
    <t>Утвержденный объем расходов  на 2024 год</t>
  </si>
  <si>
    <t>Ожидаемый фактический объем расходов за 2024г.</t>
  </si>
  <si>
    <t>Обоснование на внесение изменений в План финансово-хозяйственной деятельности на 2025 год</t>
  </si>
  <si>
    <t>Утвержденный объем расходов  на 2025 год</t>
  </si>
  <si>
    <t>Ожидаемый фактический объем расходов за 2025г.</t>
  </si>
  <si>
    <t>01</t>
  </si>
  <si>
    <t>13</t>
  </si>
  <si>
    <t>09</t>
  </si>
  <si>
    <t>Междугородняя связь</t>
  </si>
  <si>
    <t>Ручка шариковая</t>
  </si>
  <si>
    <t>Бумага IQ PREMIUM 500л 160 г/м</t>
  </si>
  <si>
    <t>Медикаменты и лекарственные препараты</t>
  </si>
  <si>
    <t>Перевязочные материалы</t>
  </si>
  <si>
    <t>КПБ 1,5сп</t>
  </si>
  <si>
    <t>Одеяло</t>
  </si>
  <si>
    <t>Подушка</t>
  </si>
  <si>
    <t>Матрац</t>
  </si>
  <si>
    <t>Полотенце</t>
  </si>
  <si>
    <t>0703</t>
  </si>
  <si>
    <t>0113</t>
  </si>
  <si>
    <t>0709</t>
  </si>
  <si>
    <t>0707</t>
  </si>
  <si>
    <t>Канц.товары (лагерь)</t>
  </si>
  <si>
    <t>Моющие,чистыщие средства (лагерь)</t>
  </si>
  <si>
    <t>Хозяйственный инвентарь (лагерь)</t>
  </si>
  <si>
    <t>Антисептик кожный (лагерь)</t>
  </si>
  <si>
    <t>Детские настольные игры</t>
  </si>
  <si>
    <t>на 2024__ г.</t>
  </si>
  <si>
    <t>на 2025__ г.</t>
  </si>
  <si>
    <t>главный специалист МКУ ЦБ</t>
  </si>
  <si>
    <t>61-25-94</t>
  </si>
  <si>
    <t>с 01.10.2025_г. по 31.12.2025_г.</t>
  </si>
  <si>
    <t>Холодное водоснабжение (декабрь 2022г.)</t>
  </si>
  <si>
    <t>Стоки (декабрь 2022)</t>
  </si>
  <si>
    <t>Спортивный инвентарь</t>
  </si>
  <si>
    <t xml:space="preserve">Услуги по охране имущества </t>
  </si>
  <si>
    <t>Мыло туалетное 200гр</t>
  </si>
  <si>
    <t>Перчатки резиновые</t>
  </si>
  <si>
    <t>Перчатки хозяйственные</t>
  </si>
  <si>
    <t>Ткань ХПП</t>
  </si>
  <si>
    <t>Мыло жидкое "Хозяйственное" 500г</t>
  </si>
  <si>
    <t>Мешки для мусора 30л</t>
  </si>
  <si>
    <t>Мешки для мусора 120л</t>
  </si>
  <si>
    <t>Моющее средство для унитазов "Санэкс"</t>
  </si>
  <si>
    <t>Туалетное мыло 90г</t>
  </si>
  <si>
    <t>Чистящее средство для стекол жидкое</t>
  </si>
  <si>
    <t>Чистящее средство "Пемолюкс"</t>
  </si>
  <si>
    <t xml:space="preserve">Дезинфицирующее средство </t>
  </si>
  <si>
    <t>Антисептик 5л</t>
  </si>
  <si>
    <t>Метла плоская для улицы</t>
  </si>
  <si>
    <t>Дорожка влаговпитывающая</t>
  </si>
  <si>
    <t>Клавиатура</t>
  </si>
  <si>
    <t>Мышь проводная</t>
  </si>
  <si>
    <t>Батарейки АА</t>
  </si>
  <si>
    <t>Чернила д/принтера CANON 100мл</t>
  </si>
  <si>
    <t>Чернила д/принтера EPSON 0,5л</t>
  </si>
  <si>
    <t>Картридж</t>
  </si>
  <si>
    <t>Пленка для ламинирования</t>
  </si>
  <si>
    <t>Папка файловая вкладыш 100шт</t>
  </si>
  <si>
    <t>Ручка гелевая</t>
  </si>
  <si>
    <t>Клей карандаш</t>
  </si>
  <si>
    <t>Степлер</t>
  </si>
  <si>
    <t>Скрепки</t>
  </si>
  <si>
    <t>Прочие работники (ДОЛ Звездочка)</t>
  </si>
  <si>
    <t>Дворник</t>
  </si>
  <si>
    <t>период с 01.01.2025 по 31.12.2025</t>
  </si>
  <si>
    <t>Исполнение отдельных государственных полномочий Пензенской области по обеспечению отдыха, организации и обеспечению оздоровления детей в каникулярное время в организациях отдыха детей и их оздоровления сезонного или круглогодичного действия</t>
  </si>
  <si>
    <t xml:space="preserve">Об установлении тарифов на услуги,оказываемые
МУНИЦИПАЛЬНЫМ АВТОНОМНЫМ ОБРАЗОВАТЕЛЬНЫМ 
УЧРЕЖДЕНИЕМ ДОПОЛНИТЕЛЬНОГО ОБРАЗОВАНИЯ «ДВОРЕЦ 
ТВОРЧЕСТВА ДЕТЕЙ И МОЛОДЕЖИ»
</t>
  </si>
  <si>
    <t>Постановление Администрации города Заречного Пензенской области</t>
  </si>
  <si>
    <t>План финансово-хозяйственной деятельности на 2024 г.</t>
  </si>
  <si>
    <r>
      <t>(на 2024г. и плановый период 2025 и 2026 годов</t>
    </r>
    <r>
      <rPr>
        <b/>
        <vertAlign val="superscript"/>
        <sz val="14"/>
        <rFont val="Times New Roman"/>
        <family val="1"/>
        <charset val="204"/>
      </rPr>
      <t xml:space="preserve"> </t>
    </r>
    <r>
      <rPr>
        <vertAlign val="superscript"/>
        <sz val="10"/>
        <rFont val="Times New Roman"/>
        <family val="1"/>
        <charset val="204"/>
      </rPr>
      <t>1</t>
    </r>
    <r>
      <rPr>
        <b/>
        <sz val="14"/>
        <rFont val="Times New Roman"/>
        <family val="1"/>
        <charset val="204"/>
      </rPr>
      <t>)</t>
    </r>
  </si>
  <si>
    <t>2026_г.</t>
  </si>
  <si>
    <t>на  2026 год</t>
  </si>
  <si>
    <t>2023_г.</t>
  </si>
  <si>
    <t>211009301040104</t>
  </si>
  <si>
    <t>219009301040104</t>
  </si>
  <si>
    <t>221009301040104</t>
  </si>
  <si>
    <t>223009301040104</t>
  </si>
  <si>
    <t>291009301040104</t>
  </si>
  <si>
    <t>226009301040104</t>
  </si>
  <si>
    <t>225009301040104</t>
  </si>
  <si>
    <t>на 2026г.</t>
  </si>
  <si>
    <t>на 2026год</t>
  </si>
  <si>
    <t>период с 01.07.24 по_31.12.24_____</t>
  </si>
  <si>
    <t>период с01,01,24 по30.06.24г.</t>
  </si>
  <si>
    <t>Общие расходы на ТЭРы по лимитам, утвержденным на 2024г.-2026г.</t>
  </si>
  <si>
    <t>Фактический объем расходов по состоянию на "01"01" 2025г</t>
  </si>
  <si>
    <t>Кассовый объем расходов по состоянию на "01"01" 2025г</t>
  </si>
  <si>
    <t>Д.Ю.Фурасьев</t>
  </si>
  <si>
    <t>Кассовый объем расходов по состоянию на "01"01" 2024г</t>
  </si>
  <si>
    <t>266009301040104</t>
  </si>
  <si>
    <t>213009301040104</t>
  </si>
  <si>
    <t>222009301040104</t>
  </si>
  <si>
    <t>345009301040104</t>
  </si>
  <si>
    <t>346009301040104</t>
  </si>
  <si>
    <t>Обоснование на внесение изменений в План финансово-хозяйственной деятельности на 2026 год</t>
  </si>
  <si>
    <t>Утвержденный объем расходов  на 2026 год</t>
  </si>
  <si>
    <t>Фактический объем расходов по состоянию на "01"01" 2026г</t>
  </si>
  <si>
    <t>Кассовый объем расходов по состоянию на "01"01" 2026г</t>
  </si>
  <si>
    <t>Ожидаемый фактический объем расходов за 2026г.</t>
  </si>
  <si>
    <t>211009401743415</t>
  </si>
  <si>
    <t>213009401743415</t>
  </si>
  <si>
    <t>222009401743415</t>
  </si>
  <si>
    <t>225009401743415</t>
  </si>
  <si>
    <t>226009401743415</t>
  </si>
  <si>
    <t>310009401743415</t>
  </si>
  <si>
    <t>341009401743415</t>
  </si>
  <si>
    <t>342009401743415</t>
  </si>
  <si>
    <t>345009401743415</t>
  </si>
  <si>
    <t>346009401743415</t>
  </si>
  <si>
    <t>226003401210505</t>
  </si>
  <si>
    <t>341003401210505</t>
  </si>
  <si>
    <t>346003401210505</t>
  </si>
  <si>
    <t>Фактический объем расходов по состоянию на "_01_"01" 2024г</t>
  </si>
  <si>
    <t>349006008260305</t>
  </si>
  <si>
    <t>Фактический объем расходов по состоянию на "_01"01" 2024г</t>
  </si>
  <si>
    <t>Кассовый объем расходов по состоянию на "_01_"01" 2024г</t>
  </si>
  <si>
    <t>346017001282405</t>
  </si>
  <si>
    <t>349017001282405</t>
  </si>
  <si>
    <t>211009301762405</t>
  </si>
  <si>
    <t>213009301762405</t>
  </si>
  <si>
    <t>Фактический объем расходов по состоянию на "_01"01" 2025г</t>
  </si>
  <si>
    <t>Кассовый объем расходов по состоянию на "_01_"01" 2025г</t>
  </si>
  <si>
    <t>040288000000002</t>
  </si>
  <si>
    <t>040488000000002</t>
  </si>
  <si>
    <t>040488600000002</t>
  </si>
  <si>
    <t>040289900000002</t>
  </si>
  <si>
    <t>ДОЛ"Звездочка"</t>
  </si>
  <si>
    <t>на  2024год</t>
  </si>
  <si>
    <t>на 2024_г</t>
  </si>
  <si>
    <t>на 2026_г.</t>
  </si>
  <si>
    <t>на 2024 год</t>
  </si>
  <si>
    <t>Складские помещения</t>
  </si>
  <si>
    <t>на 2024_ год</t>
  </si>
  <si>
    <t>211У09301710524</t>
  </si>
  <si>
    <t>211У09301Z10524</t>
  </si>
  <si>
    <t>213У09301710524</t>
  </si>
  <si>
    <t>213У09301Z10524</t>
  </si>
  <si>
    <t>на 2026__ г.</t>
  </si>
  <si>
    <r>
      <t xml:space="preserve">Учреждение </t>
    </r>
    <r>
      <rPr>
        <b/>
        <u/>
        <sz val="16"/>
        <rFont val="Times New Roman"/>
        <family val="1"/>
        <charset val="204"/>
      </rPr>
      <t>Муниципальное автономное образовательное учреждение дополнительного образования "Дворец творчества детей и молодежи"</t>
    </r>
  </si>
  <si>
    <t>на 2026_год</t>
  </si>
  <si>
    <t>Проезд к месту оказания муниципальной услуги</t>
  </si>
  <si>
    <t>Механизированная уборка территории (декабрь 2023)</t>
  </si>
  <si>
    <t>ТО приборов учета (декабрь 2023)</t>
  </si>
  <si>
    <t>ТО электрооборудования ДТДМ (декабрь 2023)</t>
  </si>
  <si>
    <t>ТО сантехнического оборудования ДТДМ (декабрь 2023)</t>
  </si>
  <si>
    <t>ТО видеонаблюдения (декабрь 2023)</t>
  </si>
  <si>
    <t>ТО водогрейных котлов (декабрь 2023)</t>
  </si>
  <si>
    <t>Заправка картриджей (декабрь 2023)</t>
  </si>
  <si>
    <t>ТО средств АПС (декабрь 2023)</t>
  </si>
  <si>
    <t>ТО радиомодема для мониторинга средств АПС (декабрь 2023)</t>
  </si>
  <si>
    <t>ТО газового оборудования (декабрь 2023)</t>
  </si>
  <si>
    <t>ИП Лукашева Н.Д.</t>
  </si>
  <si>
    <t>ТО огнетушителей, пожарных кранов ДОЛ"Звездочка"(декабрь 2023)</t>
  </si>
  <si>
    <t>ТО огнетушителей, пожарных кранов ДТДМ (декабрь 2023)</t>
  </si>
  <si>
    <t>ТО пожарных гидрантов (декабрь 2023)</t>
  </si>
  <si>
    <t>ООО"Сторйтехнология"</t>
  </si>
  <si>
    <t>ИП Ладунов И.В.</t>
  </si>
  <si>
    <t xml:space="preserve">ТО водогрейных котлов </t>
  </si>
  <si>
    <t xml:space="preserve">ТО газового оборудования </t>
  </si>
  <si>
    <t xml:space="preserve">ТО средств АПС </t>
  </si>
  <si>
    <t xml:space="preserve">ТО радиомодема для мониторинга средств АПС </t>
  </si>
  <si>
    <t>ТО огнетушителей, пожарных кранов (ДТДМ)</t>
  </si>
  <si>
    <t>ТО огнетушителей, пожарных кранов (ДОЛ"Звездочка")</t>
  </si>
  <si>
    <t>ТО пожарных гидрантов(ДОЛ"Звездочка")</t>
  </si>
  <si>
    <t>Заправка картриджей</t>
  </si>
  <si>
    <t>ТО приборов учета</t>
  </si>
  <si>
    <t>на 2026г</t>
  </si>
  <si>
    <t>на 2025_г</t>
  </si>
  <si>
    <t>на 2026_г</t>
  </si>
  <si>
    <t xml:space="preserve">Питьевая вода "Артезианский Исток" негаз.19,0л </t>
  </si>
  <si>
    <t>Карабин GURU Breeze Twist-lock</t>
  </si>
  <si>
    <t>Услуги по охране имущества (декабрь 2023г.)</t>
  </si>
  <si>
    <t>Услуги по наблюдению за средствами пож.сигнализации посредством ПЦН (декабрь 2023)</t>
  </si>
  <si>
    <t>Представление площадки для сайта (за декабрь 2023)</t>
  </si>
  <si>
    <t>Локализация и ликвидация чрезвычайных ситуаций (декабрь 2023)</t>
  </si>
  <si>
    <t>Профессиональная гигиеническая подготовка и аттестация работников</t>
  </si>
  <si>
    <t>ФГБУЗ "ЦГиЭ №59 ФМБА"</t>
  </si>
  <si>
    <t>Обслуживание программного обеспечения</t>
  </si>
  <si>
    <t>ИП Попков В.А.</t>
  </si>
  <si>
    <t>Анализ воды, воздуха</t>
  </si>
  <si>
    <t>период с01.01.2024 по 30.06.2024</t>
  </si>
  <si>
    <t>период с_01.07.2024 по 31.12.2024</t>
  </si>
  <si>
    <t>период с 01.01.2026 по 31.12.2026</t>
  </si>
  <si>
    <t>Отопление (декабрь 2023)</t>
  </si>
  <si>
    <t>Горячее водоснабжение (декабрь 2023)</t>
  </si>
  <si>
    <t>Подогрев воды (декабрь 2023)</t>
  </si>
  <si>
    <t>Электроэнергия ДТДМ(декабрь 2023)</t>
  </si>
  <si>
    <t>период с 01.01.2024 по30.09.2024</t>
  </si>
  <si>
    <t>период с 01.10.2024 по31.12.2024_</t>
  </si>
  <si>
    <t xml:space="preserve">2.1.1. Расчет расходов на оплату труда   на  2024 год </t>
  </si>
  <si>
    <t xml:space="preserve">2.1.2. Расчет расходов на оплату труда   на  2025 год </t>
  </si>
  <si>
    <t>с 01.01.2025г. по 30.09.2025_г.</t>
  </si>
  <si>
    <t xml:space="preserve">2.1.3. Расчет расходов на оплату труда   на  2026 год </t>
  </si>
  <si>
    <t>с 01.01.2026_г. по 30.09.2026_г.</t>
  </si>
  <si>
    <t>с 01.10.2026_г. по 31.12.2026_г.</t>
  </si>
  <si>
    <t>2026__г.</t>
  </si>
  <si>
    <t>Компьютор в сборе для медкабинета</t>
  </si>
  <si>
    <t>Ворота откатные</t>
  </si>
  <si>
    <t>Уличная беседка</t>
  </si>
  <si>
    <t>Скамейка"Ибица" уличная</t>
  </si>
  <si>
    <t>Пост охраны с проходной</t>
  </si>
  <si>
    <t>Напольный кулер для воды "Нотфост"</t>
  </si>
  <si>
    <t>Микроволновая печь LEFF 20MD707B</t>
  </si>
  <si>
    <t>Тепловентилятор</t>
  </si>
  <si>
    <t>Ворота откатные с калиткой</t>
  </si>
  <si>
    <t>Стиральная машина</t>
  </si>
  <si>
    <t>Электрический выдвижной проекционный экран</t>
  </si>
  <si>
    <t>Обогреватель масляный OL- 2009В/электрический</t>
  </si>
  <si>
    <t>Костюм для защиты от общих загрязнений утепленный (куртка и брюки)</t>
  </si>
  <si>
    <t xml:space="preserve">Костюм для защиты от общих загрязнений </t>
  </si>
  <si>
    <t>Халат для защиты от общих загрязнений</t>
  </si>
  <si>
    <t>Техническое обеспечение мероприятия</t>
  </si>
  <si>
    <t>ИП Козулина</t>
  </si>
  <si>
    <t>МАУ "Центр здоровья и досуга" г.Заречного</t>
  </si>
  <si>
    <t>Организация питания  детей</t>
  </si>
  <si>
    <t>МП КШП</t>
  </si>
  <si>
    <t>Организация питания сотрудников</t>
  </si>
  <si>
    <t>РНК nCOV-2019 мазок из носа и зева методом ПЦР</t>
  </si>
  <si>
    <t>2024г.</t>
  </si>
  <si>
    <t xml:space="preserve">Оказание услуг гражданам </t>
  </si>
  <si>
    <t>Оказание услуг по обеспечению временного социально-бытового обустройства несовершеннолетних детей и граждан РФ, постоянно проживающих на территории РФ, на которые Указом Президента РФ от 19.10.2022 № 757 введены маесимальный и средний уровни реагирования.</t>
  </si>
  <si>
    <t>на 2025_ год</t>
  </si>
  <si>
    <t>на 2026_ год</t>
  </si>
  <si>
    <t xml:space="preserve">Госпошлина за выдачу свидетельства, подтверждающего уровень квалификации </t>
  </si>
  <si>
    <t>Стиральный порошок, универсал 2,4кг</t>
  </si>
  <si>
    <t>Бумага туалетная без втулки</t>
  </si>
  <si>
    <t>Бумага туалетная2-х слойная</t>
  </si>
  <si>
    <t>Корзина для бумаг</t>
  </si>
  <si>
    <t>Веник</t>
  </si>
  <si>
    <t>Канц.товары</t>
  </si>
  <si>
    <t>Хоз.товары</t>
  </si>
  <si>
    <t>2321</t>
  </si>
  <si>
    <t>2322</t>
  </si>
  <si>
    <t>24</t>
  </si>
  <si>
    <t>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общеобразовательных организаций, муниципальных дошкольных образовательных организаций и образовательных организаций дополнительного образования</t>
  </si>
  <si>
    <t>6</t>
  </si>
  <si>
    <t>Обеспечение организации отдыха детей в каникулярное время</t>
  </si>
  <si>
    <t>346009404222105</t>
  </si>
  <si>
    <t>марта</t>
  </si>
  <si>
    <t>Е.А.Куманина</t>
  </si>
  <si>
    <t>Фактический объем расходов по состоянию на "_25"03" 2024г</t>
  </si>
  <si>
    <t>Кассовый объем расходов по состоянию на "_25_"03" 2024г</t>
  </si>
  <si>
    <t>Тарелка глубокая</t>
  </si>
  <si>
    <t>Корзинка под хлеб</t>
  </si>
  <si>
    <t xml:space="preserve">Кострюля 3л </t>
  </si>
  <si>
    <t>Половник глубокий нерж.</t>
  </si>
  <si>
    <t>Чайник из нержавеющей стали</t>
  </si>
  <si>
    <t>Салатник 15см 350мл</t>
  </si>
  <si>
    <t>Тарелка десертная</t>
  </si>
  <si>
    <t>Вилка столовая</t>
  </si>
  <si>
    <t>Ложка столовая</t>
  </si>
  <si>
    <t>Подставка под столовые приборы</t>
  </si>
  <si>
    <t>Кружка прозрачная</t>
  </si>
  <si>
    <t>Поднос универсальный 33*49см</t>
  </si>
  <si>
    <t>Мех.уборка территории</t>
  </si>
  <si>
    <t>ООО"Стройтехнология"</t>
  </si>
  <si>
    <t>Ремонт и восстановление системы видеонаблюдения</t>
  </si>
  <si>
    <t>ИП Авдонин А.Н.</t>
  </si>
  <si>
    <t>Дератизация</t>
  </si>
  <si>
    <t>ФГБУЗ ЦГиЭ №59 ФМБА России</t>
  </si>
  <si>
    <t>Дезинфекция помещений</t>
  </si>
  <si>
    <t>Договор ГПХ</t>
  </si>
  <si>
    <t>физические лица</t>
  </si>
  <si>
    <t>Ремонтные работы</t>
  </si>
  <si>
    <t>ООО"Охрана-Профи"</t>
  </si>
  <si>
    <t>Огнетушители</t>
  </si>
  <si>
    <t>Краска акриловая для стен 14кг</t>
  </si>
  <si>
    <t>Шпатлевка латексная 6кг</t>
  </si>
  <si>
    <t>Шпатлевка "Волма" слой сухая 30кг</t>
  </si>
  <si>
    <t>Штукатурка гипсовая 30кг</t>
  </si>
  <si>
    <t>Грунтовка "Волма"Интерьер" 5л</t>
  </si>
  <si>
    <t>мая</t>
  </si>
  <si>
    <t>344009301040104</t>
  </si>
  <si>
    <t xml:space="preserve">Газовая плита SDY-0507. 2 конфорки 60х28х13см </t>
  </si>
  <si>
    <t>Фактический объем расходов по состоянию на "21_"05" 2024г</t>
  </si>
  <si>
    <t>Кассовый объем расходов по состоянию на "_21"05" 2024г</t>
  </si>
  <si>
    <t>310003401210505</t>
  </si>
  <si>
    <t>Полотенце вафельное</t>
  </si>
  <si>
    <t>Покрывало 1,5 гобелен</t>
  </si>
  <si>
    <t>Р.В.Федулеев</t>
  </si>
  <si>
    <t>июня</t>
  </si>
  <si>
    <t>Фактический объем расходов по состоянию на "_25"06" 2024г</t>
  </si>
  <si>
    <t>Кассовый объем расходов по состоянию на "_25_"06" 2024г</t>
  </si>
  <si>
    <t>№ 778 от 23.05.2024</t>
  </si>
  <si>
    <t>Путевка ДОЛ"Звездочка" полная стоимость</t>
  </si>
  <si>
    <t>Котельная ДОЛ"Звездочка"</t>
  </si>
  <si>
    <t>июля</t>
  </si>
  <si>
    <t>Фактический объем расходов по состоянию на "_25__"07" 2024г</t>
  </si>
  <si>
    <t>Кассовый объем расходов по состоянию на "_25__"07" 2024г</t>
  </si>
  <si>
    <t>Директор</t>
  </si>
  <si>
    <t>Огнезащитная обработка</t>
  </si>
  <si>
    <t>Утилизация  огнетушащего вещества  и списание огнетушителей</t>
  </si>
  <si>
    <t>Ремонт системы видеонаблюдения</t>
  </si>
  <si>
    <t>ООО"Пенза-Мед"</t>
  </si>
  <si>
    <t>ООО"Фауна-плюс"</t>
  </si>
  <si>
    <t>ИФНС</t>
  </si>
  <si>
    <t>№5301 от 07.08.2024</t>
  </si>
  <si>
    <t>КОСГУ 292</t>
  </si>
  <si>
    <t>Огнетушитель</t>
  </si>
  <si>
    <t>августа</t>
  </si>
  <si>
    <t>Кассовый объем расходов по состоянию на "14"08" 2024г</t>
  </si>
  <si>
    <t>Фактический объем расходов по состоянию на "14"08" 2024г</t>
  </si>
  <si>
    <t>Фактический объем расходов по состоянию на "15"08" 2024г</t>
  </si>
  <si>
    <t>Кассовый объем расходов по состоянию на "15"08" 2024г</t>
  </si>
  <si>
    <t>Начальник</t>
  </si>
  <si>
    <t>Чернышева Е.В.</t>
  </si>
  <si>
    <t>Фактический объем расходов по состоянию на "_16__"09" 2024г</t>
  </si>
  <si>
    <t>Кассовый объем расходов по состоянию на "_16__"09" 2024г</t>
  </si>
  <si>
    <t>сентября</t>
  </si>
  <si>
    <t>Жгут-турникет</t>
  </si>
  <si>
    <t xml:space="preserve">Аптечка первой помощи в образовательных организациях </t>
  </si>
  <si>
    <t>октября</t>
  </si>
  <si>
    <t>310009301040104</t>
  </si>
  <si>
    <t>Фактический объем расходов по состоянию на "07"10" 2024г</t>
  </si>
  <si>
    <t>Кассовый объем расходов по состоянию на "07"10" 2024г</t>
  </si>
  <si>
    <t>Доска магнитно-маркерная 120*180 см 2-стороняя, на стенде</t>
  </si>
  <si>
    <t>Доска магнитно-маркерная 100*150 см 2-стороняя, на стенде алюмин.профиль</t>
  </si>
  <si>
    <t>Стеллаж 1400*350*1700 мм</t>
  </si>
  <si>
    <t>Стеллаж угловой 1200/2000*350*750 мм</t>
  </si>
  <si>
    <t>Стол детский</t>
  </si>
  <si>
    <t>Стул детский 2,3,4 гр.р</t>
  </si>
  <si>
    <t>14 октября</t>
  </si>
  <si>
    <t>14.10.2024</t>
  </si>
  <si>
    <t>Фактический объем расходов по состоянию на "14"10" 2024г</t>
  </si>
  <si>
    <t>Кассовый объем расходов по состоянию на "14"10" 2024г</t>
  </si>
  <si>
    <t>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</si>
</sst>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р.&quot;_-;\-* #,##0.00\ &quot;р.&quot;_-;_-* &quot;-&quot;??\ &quot;р.&quot;_-;_-@_-"/>
    <numFmt numFmtId="165" formatCode="#,##0.0"/>
    <numFmt numFmtId="166" formatCode="0.0%"/>
    <numFmt numFmtId="167" formatCode="0.0"/>
  </numFmts>
  <fonts count="73" x14ac:knownFonts="1">
    <font>
      <sz val="10"/>
      <name val="Arial"/>
      <charset val="204"/>
    </font>
    <font>
      <sz val="10"/>
      <name val="Arial"/>
      <family val="2"/>
      <charset val="204"/>
    </font>
    <font>
      <sz val="10"/>
      <name val="Arial"/>
      <family val="2"/>
      <charset val="204"/>
    </font>
    <font>
      <sz val="10"/>
      <name val="Arial Cyr"/>
      <family val="2"/>
      <charset val="204"/>
    </font>
    <font>
      <sz val="10"/>
      <name val="Arial Cyr"/>
      <family val="2"/>
      <charset val="204"/>
    </font>
    <font>
      <sz val="10"/>
      <name val="Helv"/>
    </font>
    <font>
      <sz val="9"/>
      <color indexed="81"/>
      <name val="Tahoma"/>
      <family val="2"/>
      <charset val="204"/>
    </font>
    <font>
      <b/>
      <sz val="9"/>
      <color indexed="81"/>
      <name val="Tahoma"/>
      <family val="2"/>
      <charset val="204"/>
    </font>
    <font>
      <sz val="12"/>
      <name val="Times New Roman"/>
      <family val="1"/>
      <charset val="204"/>
    </font>
    <font>
      <sz val="12"/>
      <name val="Arial"/>
      <family val="2"/>
      <charset val="204"/>
    </font>
    <font>
      <b/>
      <sz val="12"/>
      <name val="Times New Roman"/>
      <family val="1"/>
      <charset val="204"/>
    </font>
    <font>
      <sz val="10"/>
      <name val="Times New Roman"/>
      <family val="1"/>
      <charset val="204"/>
    </font>
    <font>
      <sz val="8"/>
      <name val="Arial"/>
      <family val="2"/>
      <charset val="204"/>
    </font>
    <font>
      <sz val="10"/>
      <color indexed="8"/>
      <name val="Times New Roman"/>
      <family val="1"/>
      <charset val="204"/>
    </font>
    <font>
      <b/>
      <sz val="12"/>
      <color indexed="8"/>
      <name val="Times New Roman"/>
      <family val="1"/>
      <charset val="204"/>
    </font>
    <font>
      <sz val="12"/>
      <color indexed="8"/>
      <name val="Times New Roman"/>
      <family val="1"/>
      <charset val="204"/>
    </font>
    <font>
      <b/>
      <sz val="10"/>
      <name val="Arial"/>
      <family val="2"/>
      <charset val="204"/>
    </font>
    <font>
      <b/>
      <sz val="10"/>
      <name val="Times New Roman"/>
      <family val="1"/>
      <charset val="204"/>
    </font>
    <font>
      <b/>
      <sz val="14"/>
      <name val="Times New Roman"/>
      <family val="1"/>
      <charset val="204"/>
    </font>
    <font>
      <sz val="8"/>
      <name val="Times New Roman"/>
      <family val="1"/>
      <charset val="204"/>
    </font>
    <font>
      <sz val="7"/>
      <name val="Times New Roman"/>
      <family val="1"/>
      <charset val="204"/>
    </font>
    <font>
      <vertAlign val="superscript"/>
      <sz val="10"/>
      <name val="Times New Roman"/>
      <family val="1"/>
      <charset val="204"/>
    </font>
    <font>
      <sz val="9"/>
      <name val="Times New Roman"/>
      <family val="1"/>
      <charset val="204"/>
    </font>
    <font>
      <b/>
      <vertAlign val="superscript"/>
      <sz val="10"/>
      <name val="Times New Roman"/>
      <family val="1"/>
      <charset val="204"/>
    </font>
    <font>
      <b/>
      <sz val="10"/>
      <color indexed="8"/>
      <name val="Times New Roman"/>
      <family val="1"/>
      <charset val="204"/>
    </font>
    <font>
      <b/>
      <sz val="11"/>
      <name val="Times New Roman"/>
      <family val="1"/>
      <charset val="204"/>
    </font>
    <font>
      <sz val="11"/>
      <name val="Times New Roman"/>
      <family val="1"/>
      <charset val="204"/>
    </font>
    <font>
      <b/>
      <vertAlign val="superscript"/>
      <sz val="14"/>
      <name val="Times New Roman"/>
      <family val="1"/>
      <charset val="204"/>
    </font>
    <font>
      <b/>
      <i/>
      <sz val="12"/>
      <name val="Times New Roman"/>
      <family val="1"/>
      <charset val="204"/>
    </font>
    <font>
      <vertAlign val="superscript"/>
      <sz val="9"/>
      <name val="Times New Roman"/>
      <family val="1"/>
      <charset val="204"/>
    </font>
    <font>
      <i/>
      <sz val="10"/>
      <name val="Times New Roman"/>
      <family val="1"/>
      <charset val="204"/>
    </font>
    <font>
      <sz val="10"/>
      <name val="Times New Roman"/>
      <family val="2"/>
      <charset val="204"/>
    </font>
    <font>
      <b/>
      <sz val="10"/>
      <name val="Times New Roman"/>
      <family val="2"/>
      <charset val="204"/>
    </font>
    <font>
      <sz val="10"/>
      <name val="Calibri"/>
      <family val="2"/>
    </font>
    <font>
      <b/>
      <sz val="8"/>
      <name val="Times New Roman"/>
      <family val="1"/>
      <charset val="204"/>
    </font>
    <font>
      <b/>
      <i/>
      <sz val="10"/>
      <name val="Times New Roman"/>
      <family val="1"/>
      <charset val="204"/>
    </font>
    <font>
      <sz val="8"/>
      <color indexed="63"/>
      <name val="Times New Roman"/>
      <family val="1"/>
      <charset val="204"/>
    </font>
    <font>
      <b/>
      <sz val="8"/>
      <color indexed="63"/>
      <name val="Times New Roman"/>
      <family val="1"/>
      <charset val="204"/>
    </font>
    <font>
      <sz val="8"/>
      <name val="Arial Cyr"/>
      <charset val="204"/>
    </font>
    <font>
      <b/>
      <sz val="13"/>
      <name val="Times New Roman"/>
      <family val="1"/>
      <charset val="204"/>
    </font>
    <font>
      <u/>
      <sz val="12"/>
      <name val="Times New Roman"/>
      <family val="1"/>
      <charset val="204"/>
    </font>
    <font>
      <sz val="12"/>
      <name val="Arial Cyr"/>
      <charset val="204"/>
    </font>
    <font>
      <sz val="9"/>
      <color indexed="8"/>
      <name val="Times New Roman"/>
      <family val="1"/>
      <charset val="204"/>
    </font>
    <font>
      <sz val="9"/>
      <name val="Arial"/>
      <family val="2"/>
      <charset val="204"/>
    </font>
    <font>
      <b/>
      <sz val="10"/>
      <color theme="1"/>
      <name val="Times New Roman"/>
      <family val="1"/>
      <charset val="204"/>
    </font>
    <font>
      <sz val="10"/>
      <color theme="1"/>
      <name val="Times New Roman"/>
      <family val="1"/>
      <charset val="204"/>
    </font>
    <font>
      <b/>
      <sz val="7"/>
      <name val="Times New Roman"/>
      <family val="1"/>
      <charset val="204"/>
    </font>
    <font>
      <i/>
      <sz val="7"/>
      <name val="Times New Roman"/>
      <family val="1"/>
      <charset val="204"/>
    </font>
    <font>
      <b/>
      <i/>
      <u/>
      <sz val="12"/>
      <name val="Times New Roman"/>
      <family val="1"/>
      <charset val="204"/>
    </font>
    <font>
      <b/>
      <sz val="9"/>
      <name val="Times New Roman"/>
      <family val="1"/>
      <charset val="204"/>
    </font>
    <font>
      <b/>
      <vertAlign val="superscript"/>
      <sz val="9"/>
      <name val="Times New Roman"/>
      <family val="1"/>
      <charset val="204"/>
    </font>
    <font>
      <sz val="6"/>
      <name val="Times New Roman"/>
      <family val="1"/>
      <charset val="204"/>
    </font>
    <font>
      <b/>
      <sz val="12"/>
      <color rgb="FF0000FF"/>
      <name val="Times New Roman"/>
      <family val="1"/>
      <charset val="204"/>
    </font>
    <font>
      <sz val="12"/>
      <color rgb="FF0000FF"/>
      <name val="Times New Roman"/>
      <family val="1"/>
      <charset val="204"/>
    </font>
    <font>
      <sz val="10"/>
      <color rgb="FF0000FF"/>
      <name val="Times New Roman"/>
      <family val="1"/>
      <charset val="204"/>
    </font>
    <font>
      <b/>
      <sz val="10"/>
      <color rgb="FF0000FF"/>
      <name val="Times New Roman"/>
      <family val="1"/>
      <charset val="204"/>
    </font>
    <font>
      <sz val="12"/>
      <color rgb="FFFF0000"/>
      <name val="Times New Roman"/>
      <family val="1"/>
      <charset val="204"/>
    </font>
    <font>
      <sz val="10"/>
      <color rgb="FFFF0000"/>
      <name val="Times New Roman"/>
      <family val="1"/>
      <charset val="204"/>
    </font>
    <font>
      <sz val="8"/>
      <color indexed="8"/>
      <name val="Times New Roman"/>
      <family val="1"/>
      <charset val="204"/>
    </font>
    <font>
      <b/>
      <sz val="9"/>
      <color indexed="8"/>
      <name val="Times New Roman"/>
      <family val="1"/>
      <charset val="204"/>
    </font>
    <font>
      <vertAlign val="superscript"/>
      <sz val="8"/>
      <name val="Times New Roman"/>
      <family val="1"/>
      <charset val="204"/>
    </font>
    <font>
      <sz val="8"/>
      <name val="Calibri"/>
      <family val="2"/>
    </font>
    <font>
      <b/>
      <sz val="8"/>
      <color indexed="8"/>
      <name val="Times New Roman"/>
      <family val="1"/>
      <charset val="204"/>
    </font>
    <font>
      <b/>
      <sz val="9"/>
      <color theme="1"/>
      <name val="Times New Roman"/>
      <family val="1"/>
      <charset val="204"/>
    </font>
    <font>
      <sz val="8"/>
      <color theme="1"/>
      <name val="Times New Roman"/>
      <family val="1"/>
      <charset val="204"/>
    </font>
    <font>
      <i/>
      <sz val="9"/>
      <name val="Times New Roman"/>
      <family val="1"/>
      <charset val="204"/>
    </font>
    <font>
      <i/>
      <vertAlign val="superscript"/>
      <sz val="9"/>
      <name val="Times New Roman"/>
      <family val="1"/>
      <charset val="204"/>
    </font>
    <font>
      <b/>
      <sz val="10"/>
      <color rgb="FFFF0000"/>
      <name val="Times New Roman"/>
      <family val="1"/>
      <charset val="204"/>
    </font>
    <font>
      <i/>
      <sz val="9"/>
      <color indexed="8"/>
      <name val="Times New Roman"/>
      <family val="1"/>
      <charset val="204"/>
    </font>
    <font>
      <sz val="9"/>
      <color rgb="FF0000FF"/>
      <name val="Times New Roman"/>
      <family val="1"/>
      <charset val="204"/>
    </font>
    <font>
      <sz val="9"/>
      <color rgb="FF0000FF"/>
      <name val="Arial"/>
      <family val="2"/>
      <charset val="204"/>
    </font>
    <font>
      <sz val="10"/>
      <color rgb="FF0000FF"/>
      <name val="Arial"/>
      <family val="2"/>
      <charset val="204"/>
    </font>
    <font>
      <b/>
      <u/>
      <sz val="16"/>
      <name val="Times New Roman"/>
      <family val="1"/>
      <charset val="204"/>
    </font>
  </fonts>
  <fills count="9">
    <fill>
      <patternFill patternType="none"/>
    </fill>
    <fill>
      <patternFill patternType="gray125"/>
    </fill>
    <fill>
      <patternFill patternType="solid">
        <fgColor indexed="9"/>
        <bgColor indexed="64"/>
      </patternFill>
    </fill>
    <fill>
      <patternFill patternType="solid">
        <fgColor theme="6"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2"/>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s>
  <cellStyleXfs count="9">
    <xf numFmtId="0" fontId="0" fillId="0" borderId="0"/>
    <xf numFmtId="164" fontId="3" fillId="0" borderId="0" applyFont="0" applyFill="0" applyBorder="0" applyAlignment="0" applyProtection="0"/>
    <xf numFmtId="0" fontId="2" fillId="0" borderId="0"/>
    <xf numFmtId="0" fontId="1" fillId="0" borderId="0"/>
    <xf numFmtId="0" fontId="1" fillId="0" borderId="0"/>
    <xf numFmtId="0" fontId="3" fillId="0" borderId="0"/>
    <xf numFmtId="0" fontId="4" fillId="0" borderId="0"/>
    <xf numFmtId="0" fontId="4" fillId="0" borderId="0"/>
    <xf numFmtId="0" fontId="5" fillId="0" borderId="0"/>
  </cellStyleXfs>
  <cellXfs count="2432">
    <xf numFmtId="0" fontId="0" fillId="0" borderId="0" xfId="0"/>
    <xf numFmtId="0" fontId="1" fillId="0" borderId="0" xfId="0" applyFont="1"/>
    <xf numFmtId="49" fontId="11" fillId="0" borderId="1" xfId="0" applyNumberFormat="1" applyFont="1" applyBorder="1" applyAlignment="1">
      <alignment horizontal="center" wrapText="1"/>
    </xf>
    <xf numFmtId="4" fontId="11" fillId="0" borderId="1" xfId="0" applyNumberFormat="1" applyFont="1" applyBorder="1" applyAlignment="1">
      <alignment horizontal="center" wrapText="1"/>
    </xf>
    <xf numFmtId="4" fontId="11" fillId="0" borderId="1" xfId="0" applyNumberFormat="1" applyFont="1" applyBorder="1" applyAlignment="1">
      <alignment horizontal="center"/>
    </xf>
    <xf numFmtId="0" fontId="8" fillId="0" borderId="0" xfId="0" applyFont="1"/>
    <xf numFmtId="0" fontId="11" fillId="0" borderId="0" xfId="0" applyFont="1"/>
    <xf numFmtId="0" fontId="10" fillId="0" borderId="0" xfId="0" applyFont="1"/>
    <xf numFmtId="0" fontId="11" fillId="0" borderId="1" xfId="0" applyFont="1" applyBorder="1" applyAlignment="1">
      <alignment horizontal="center" vertical="center" wrapText="1"/>
    </xf>
    <xf numFmtId="165" fontId="11" fillId="0" borderId="0" xfId="0" applyNumberFormat="1" applyFont="1" applyAlignment="1">
      <alignment horizontal="center" wrapText="1"/>
    </xf>
    <xf numFmtId="0" fontId="11" fillId="0" borderId="0" xfId="0" applyFont="1" applyAlignment="1">
      <alignment horizontal="center" vertical="center"/>
    </xf>
    <xf numFmtId="0" fontId="11" fillId="0" borderId="0" xfId="0" applyFont="1" applyAlignment="1">
      <alignment vertical="center" wrapText="1"/>
    </xf>
    <xf numFmtId="0" fontId="17" fillId="0" borderId="0" xfId="0" applyFont="1" applyAlignment="1">
      <alignment horizontal="left" vertical="center" wrapText="1"/>
    </xf>
    <xf numFmtId="0" fontId="17" fillId="0" borderId="0" xfId="0" applyFont="1"/>
    <xf numFmtId="0" fontId="17" fillId="0" borderId="0" xfId="0" applyFont="1" applyAlignment="1">
      <alignment horizontal="left" vertical="center"/>
    </xf>
    <xf numFmtId="49" fontId="17" fillId="0" borderId="0" xfId="0" applyNumberFormat="1" applyFont="1" applyAlignment="1">
      <alignment vertical="center" wrapText="1"/>
    </xf>
    <xf numFmtId="4" fontId="17" fillId="0" borderId="1" xfId="0" applyNumberFormat="1" applyFont="1" applyBorder="1" applyAlignment="1">
      <alignment horizontal="center" wrapText="1"/>
    </xf>
    <xf numFmtId="4" fontId="11" fillId="0" borderId="1" xfId="0" applyNumberFormat="1" applyFont="1" applyBorder="1" applyAlignment="1">
      <alignment horizontal="right" wrapText="1"/>
    </xf>
    <xf numFmtId="165" fontId="11" fillId="0" borderId="0" xfId="0" applyNumberFormat="1" applyFont="1" applyAlignment="1">
      <alignment horizontal="center" vertical="center" wrapText="1"/>
    </xf>
    <xf numFmtId="0" fontId="11"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vertical="center" wrapText="1"/>
    </xf>
    <xf numFmtId="4" fontId="11" fillId="0" borderId="1" xfId="0" applyNumberFormat="1" applyFont="1" applyBorder="1"/>
    <xf numFmtId="0" fontId="17" fillId="0" borderId="1" xfId="0" applyFont="1" applyBorder="1" applyAlignment="1">
      <alignment horizontal="left" wrapText="1" indent="1"/>
    </xf>
    <xf numFmtId="49" fontId="17" fillId="0" borderId="1" xfId="0" applyNumberFormat="1" applyFont="1" applyBorder="1" applyAlignment="1">
      <alignment horizontal="center" wrapText="1"/>
    </xf>
    <xf numFmtId="0" fontId="26" fillId="0" borderId="0" xfId="0" applyFont="1"/>
    <xf numFmtId="0" fontId="17" fillId="0" borderId="0" xfId="0" applyFont="1" applyAlignment="1">
      <alignment horizontal="left"/>
    </xf>
    <xf numFmtId="0" fontId="17" fillId="0" borderId="1" xfId="0" applyFont="1" applyBorder="1" applyAlignment="1">
      <alignment horizontal="left" vertical="center" wrapText="1"/>
    </xf>
    <xf numFmtId="4" fontId="17" fillId="0" borderId="1" xfId="0" applyNumberFormat="1" applyFont="1" applyBorder="1" applyAlignment="1">
      <alignment vertical="center" wrapText="1"/>
    </xf>
    <xf numFmtId="0" fontId="17" fillId="0" borderId="0" xfId="0" applyFont="1" applyAlignment="1">
      <alignment horizontal="right" vertical="center"/>
    </xf>
    <xf numFmtId="0" fontId="17" fillId="0" borderId="0" xfId="0" applyFont="1" applyAlignment="1">
      <alignment vertical="center"/>
    </xf>
    <xf numFmtId="0" fontId="1" fillId="0" borderId="0" xfId="0" applyFont="1" applyAlignment="1">
      <alignment vertical="center"/>
    </xf>
    <xf numFmtId="0" fontId="8" fillId="0" borderId="0" xfId="0" applyFont="1" applyAlignment="1">
      <alignment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vertical="top" wrapText="1"/>
    </xf>
    <xf numFmtId="0" fontId="18" fillId="0" borderId="0" xfId="0" applyFont="1" applyAlignment="1">
      <alignment horizontal="left" vertical="center" wrapText="1"/>
    </xf>
    <xf numFmtId="0" fontId="18" fillId="0" borderId="0" xfId="0" applyFont="1" applyAlignment="1">
      <alignment horizontal="center" vertical="center" wrapText="1"/>
    </xf>
    <xf numFmtId="0" fontId="22" fillId="0" borderId="0" xfId="0" applyFont="1" applyAlignment="1">
      <alignment horizontal="left" vertical="center" wrapText="1"/>
    </xf>
    <xf numFmtId="0" fontId="30" fillId="0" borderId="0" xfId="0" applyFont="1" applyAlignment="1">
      <alignment horizontal="left" vertical="center" wrapText="1"/>
    </xf>
    <xf numFmtId="4" fontId="11" fillId="0" borderId="1" xfId="0" applyNumberFormat="1" applyFont="1" applyBorder="1" applyAlignment="1">
      <alignment vertical="center" wrapText="1"/>
    </xf>
    <xf numFmtId="0" fontId="19" fillId="0" borderId="3" xfId="0" applyFont="1" applyBorder="1" applyAlignment="1">
      <alignment horizontal="left" vertical="center" wrapText="1"/>
    </xf>
    <xf numFmtId="0" fontId="11" fillId="0" borderId="0" xfId="0" applyFont="1" applyAlignment="1">
      <alignment horizontal="left" vertical="center" wrapText="1" indent="1"/>
    </xf>
    <xf numFmtId="0" fontId="10" fillId="0" borderId="0" xfId="0" applyFont="1" applyAlignment="1">
      <alignment horizontal="left" vertical="center" wrapText="1"/>
    </xf>
    <xf numFmtId="0" fontId="17" fillId="0" borderId="3" xfId="0" applyFont="1" applyBorder="1" applyAlignment="1">
      <alignment vertical="center" wrapText="1"/>
    </xf>
    <xf numFmtId="4" fontId="17" fillId="0" borderId="0" xfId="0" applyNumberFormat="1" applyFont="1" applyAlignment="1">
      <alignment horizontal="left" vertical="center"/>
    </xf>
    <xf numFmtId="4" fontId="17" fillId="0" borderId="0" xfId="0" applyNumberFormat="1" applyFont="1" applyAlignment="1">
      <alignment horizontal="left"/>
    </xf>
    <xf numFmtId="4" fontId="11" fillId="0" borderId="0" xfId="0" applyNumberFormat="1" applyFont="1"/>
    <xf numFmtId="0" fontId="8" fillId="0" borderId="0" xfId="0" applyFont="1" applyAlignment="1">
      <alignment horizontal="left"/>
    </xf>
    <xf numFmtId="49" fontId="19" fillId="0" borderId="1" xfId="0" applyNumberFormat="1" applyFont="1" applyBorder="1" applyAlignment="1">
      <alignment horizontal="left" vertical="center" wrapText="1" indent="1"/>
    </xf>
    <xf numFmtId="49" fontId="19" fillId="0" borderId="2" xfId="0" applyNumberFormat="1" applyFont="1" applyBorder="1" applyAlignment="1">
      <alignment horizontal="center" vertical="center" wrapText="1"/>
    </xf>
    <xf numFmtId="1" fontId="19" fillId="0" borderId="10" xfId="0" applyNumberFormat="1" applyFont="1" applyBorder="1" applyAlignment="1">
      <alignment horizontal="center" vertical="center" wrapText="1"/>
    </xf>
    <xf numFmtId="0" fontId="19" fillId="0" borderId="56" xfId="0" applyFont="1" applyBorder="1" applyAlignment="1">
      <alignment horizontal="center" vertical="center" wrapText="1"/>
    </xf>
    <xf numFmtId="49" fontId="11" fillId="0" borderId="0" xfId="0" applyNumberFormat="1" applyFont="1" applyAlignment="1">
      <alignment wrapText="1"/>
    </xf>
    <xf numFmtId="0" fontId="11" fillId="4" borderId="8" xfId="0" applyFont="1" applyFill="1" applyBorder="1" applyAlignment="1">
      <alignment horizontal="left" vertical="center" wrapText="1"/>
    </xf>
    <xf numFmtId="0" fontId="11" fillId="0" borderId="0" xfId="0" applyFont="1" applyAlignment="1">
      <alignment horizontal="center"/>
    </xf>
    <xf numFmtId="0" fontId="19" fillId="0" borderId="0" xfId="0" applyFont="1" applyAlignment="1">
      <alignment vertical="center" wrapText="1"/>
    </xf>
    <xf numFmtId="0" fontId="38" fillId="0" borderId="0" xfId="0" applyFont="1"/>
    <xf numFmtId="0" fontId="36" fillId="0" borderId="0" xfId="0" applyFont="1" applyAlignment="1">
      <alignment horizontal="left"/>
    </xf>
    <xf numFmtId="0" fontId="8" fillId="0" borderId="0" xfId="0" applyFont="1" applyAlignment="1">
      <alignment horizontal="right"/>
    </xf>
    <xf numFmtId="0" fontId="8" fillId="0" borderId="1" xfId="0" applyFont="1" applyBorder="1" applyAlignment="1">
      <alignment horizontal="center" vertical="top" wrapText="1"/>
    </xf>
    <xf numFmtId="0" fontId="40" fillId="0" borderId="0" xfId="0" applyFont="1" applyAlignment="1">
      <alignment horizontal="left"/>
    </xf>
    <xf numFmtId="0" fontId="8" fillId="0" borderId="3" xfId="0" applyFont="1" applyBorder="1"/>
    <xf numFmtId="0" fontId="8" fillId="0" borderId="0" xfId="0" applyFont="1" applyAlignment="1">
      <alignment horizontal="center" vertical="top"/>
    </xf>
    <xf numFmtId="0" fontId="19" fillId="0" borderId="0" xfId="0" applyFont="1" applyAlignment="1">
      <alignment horizontal="left"/>
    </xf>
    <xf numFmtId="0" fontId="36" fillId="0" borderId="0" xfId="0" applyFont="1" applyAlignment="1">
      <alignment wrapText="1"/>
    </xf>
    <xf numFmtId="0" fontId="39" fillId="0" borderId="0" xfId="0" applyFont="1" applyAlignment="1">
      <alignment horizontal="center"/>
    </xf>
    <xf numFmtId="0" fontId="41" fillId="0" borderId="0" xfId="0" applyFont="1"/>
    <xf numFmtId="0" fontId="11" fillId="0" borderId="1" xfId="0" applyFont="1" applyBorder="1" applyAlignment="1">
      <alignment horizontal="center" vertical="top" wrapText="1"/>
    </xf>
    <xf numFmtId="0" fontId="18" fillId="0" borderId="0" xfId="0" applyFont="1" applyAlignment="1">
      <alignment horizontal="center"/>
    </xf>
    <xf numFmtId="0" fontId="11" fillId="0" borderId="0" xfId="0" applyFont="1" applyAlignment="1">
      <alignment vertical="center"/>
    </xf>
    <xf numFmtId="4" fontId="17" fillId="4" borderId="9" xfId="0" applyNumberFormat="1" applyFont="1" applyFill="1" applyBorder="1" applyAlignment="1">
      <alignment horizontal="center" vertical="center" wrapText="1"/>
    </xf>
    <xf numFmtId="4" fontId="17" fillId="4" borderId="1" xfId="0" applyNumberFormat="1" applyFont="1" applyFill="1" applyBorder="1" applyAlignment="1">
      <alignment horizontal="center" vertical="center"/>
    </xf>
    <xf numFmtId="0" fontId="17" fillId="4" borderId="0" xfId="0" applyFont="1" applyFill="1" applyAlignment="1">
      <alignment horizontal="left" wrapText="1"/>
    </xf>
    <xf numFmtId="3" fontId="17" fillId="4" borderId="0" xfId="0" applyNumberFormat="1" applyFont="1" applyFill="1" applyAlignment="1">
      <alignment horizontal="center" wrapText="1"/>
    </xf>
    <xf numFmtId="4" fontId="17" fillId="4" borderId="0" xfId="0" applyNumberFormat="1" applyFont="1" applyFill="1" applyAlignment="1">
      <alignment horizontal="right" wrapText="1"/>
    </xf>
    <xf numFmtId="4" fontId="17" fillId="4" borderId="1" xfId="0" applyNumberFormat="1" applyFont="1" applyFill="1" applyBorder="1" applyAlignment="1">
      <alignment horizontal="center" wrapText="1"/>
    </xf>
    <xf numFmtId="165" fontId="11" fillId="4" borderId="0" xfId="0" applyNumberFormat="1" applyFont="1" applyFill="1" applyAlignment="1">
      <alignment horizontal="center" wrapText="1"/>
    </xf>
    <xf numFmtId="165" fontId="11" fillId="4" borderId="0" xfId="0" applyNumberFormat="1" applyFont="1" applyFill="1" applyAlignment="1">
      <alignment horizontal="center" vertical="center" wrapText="1"/>
    </xf>
    <xf numFmtId="0" fontId="11" fillId="4" borderId="0" xfId="0" applyFont="1" applyFill="1"/>
    <xf numFmtId="0" fontId="11" fillId="4" borderId="0" xfId="0" applyFont="1" applyFill="1" applyAlignment="1">
      <alignment vertical="center"/>
    </xf>
    <xf numFmtId="0" fontId="45" fillId="0" borderId="1" xfId="0" applyFont="1" applyBorder="1" applyAlignment="1">
      <alignment horizontal="center" vertical="center" wrapText="1"/>
    </xf>
    <xf numFmtId="0" fontId="45" fillId="0" borderId="1" xfId="0" applyFont="1" applyBorder="1" applyAlignment="1">
      <alignment vertical="center" wrapText="1"/>
    </xf>
    <xf numFmtId="0" fontId="44" fillId="0" borderId="0" xfId="0" applyFont="1" applyAlignment="1">
      <alignment vertical="center"/>
    </xf>
    <xf numFmtId="0" fontId="45" fillId="0" borderId="0" xfId="0" applyFont="1" applyAlignment="1">
      <alignment vertical="center"/>
    </xf>
    <xf numFmtId="4" fontId="17" fillId="4" borderId="1" xfId="0" applyNumberFormat="1" applyFont="1" applyFill="1" applyBorder="1" applyAlignment="1">
      <alignment vertical="center" wrapText="1"/>
    </xf>
    <xf numFmtId="0" fontId="17" fillId="4" borderId="0" xfId="0" applyFont="1" applyFill="1" applyAlignment="1">
      <alignment horizontal="center" vertical="center" wrapText="1"/>
    </xf>
    <xf numFmtId="4" fontId="17" fillId="4" borderId="0" xfId="0" applyNumberFormat="1" applyFont="1" applyFill="1" applyAlignment="1">
      <alignment horizontal="center" vertical="center" wrapText="1"/>
    </xf>
    <xf numFmtId="4" fontId="17" fillId="4" borderId="0" xfId="0" applyNumberFormat="1" applyFont="1" applyFill="1"/>
    <xf numFmtId="4" fontId="17" fillId="4" borderId="0" xfId="0" applyNumberFormat="1" applyFont="1" applyFill="1" applyAlignment="1">
      <alignment horizontal="center" vertical="center"/>
    </xf>
    <xf numFmtId="0" fontId="8" fillId="4" borderId="0" xfId="0" applyFont="1" applyFill="1"/>
    <xf numFmtId="0" fontId="10" fillId="4" borderId="0" xfId="0" applyFont="1" applyFill="1" applyAlignment="1">
      <alignment horizontal="left" vertical="center"/>
    </xf>
    <xf numFmtId="49" fontId="17" fillId="4" borderId="9" xfId="0" applyNumberFormat="1" applyFont="1" applyFill="1" applyBorder="1" applyAlignment="1">
      <alignment horizontal="center" vertical="center" wrapText="1"/>
    </xf>
    <xf numFmtId="0" fontId="17" fillId="4" borderId="1" xfId="0" applyFont="1" applyFill="1" applyBorder="1" applyAlignment="1">
      <alignment horizontal="center" vertical="center"/>
    </xf>
    <xf numFmtId="0" fontId="17" fillId="4" borderId="22" xfId="0" applyFont="1" applyFill="1" applyBorder="1" applyAlignment="1">
      <alignment horizontal="center" vertical="center"/>
    </xf>
    <xf numFmtId="0" fontId="11" fillId="4" borderId="1" xfId="0" applyFont="1" applyFill="1" applyBorder="1" applyAlignment="1">
      <alignment vertical="center"/>
    </xf>
    <xf numFmtId="0" fontId="17" fillId="4" borderId="0" xfId="0" applyFont="1" applyFill="1" applyAlignment="1">
      <alignment horizontal="left" vertical="center"/>
    </xf>
    <xf numFmtId="0" fontId="17" fillId="4" borderId="0" xfId="0" applyFont="1" applyFill="1" applyAlignment="1">
      <alignment horizontal="center" vertical="center"/>
    </xf>
    <xf numFmtId="0" fontId="17" fillId="4" borderId="0" xfId="0" applyFont="1" applyFill="1"/>
    <xf numFmtId="0" fontId="17" fillId="4" borderId="0" xfId="0" applyFont="1" applyFill="1" applyAlignment="1">
      <alignment horizontal="center"/>
    </xf>
    <xf numFmtId="4" fontId="11" fillId="4" borderId="1" xfId="0" applyNumberFormat="1" applyFont="1" applyFill="1" applyBorder="1" applyAlignment="1">
      <alignment vertical="center" wrapText="1"/>
    </xf>
    <xf numFmtId="0" fontId="31" fillId="4" borderId="0" xfId="0" applyFont="1" applyFill="1" applyAlignment="1">
      <alignment vertical="center"/>
    </xf>
    <xf numFmtId="0" fontId="17" fillId="4" borderId="24" xfId="0" applyFont="1" applyFill="1" applyBorder="1" applyAlignment="1">
      <alignment horizontal="center" vertical="center"/>
    </xf>
    <xf numFmtId="4" fontId="17" fillId="4" borderId="17" xfId="0" applyNumberFormat="1" applyFont="1" applyFill="1" applyBorder="1" applyAlignment="1">
      <alignment vertical="center" wrapText="1"/>
    </xf>
    <xf numFmtId="4" fontId="11" fillId="4" borderId="9" xfId="0" applyNumberFormat="1" applyFont="1" applyFill="1" applyBorder="1" applyAlignment="1">
      <alignment vertical="center" wrapText="1"/>
    </xf>
    <xf numFmtId="3" fontId="11" fillId="4" borderId="9" xfId="0" applyNumberFormat="1" applyFont="1" applyFill="1" applyBorder="1" applyAlignment="1">
      <alignment horizontal="center" vertical="center" wrapText="1"/>
    </xf>
    <xf numFmtId="3" fontId="11" fillId="4" borderId="14" xfId="0" applyNumberFormat="1" applyFont="1" applyFill="1" applyBorder="1" applyAlignment="1">
      <alignment horizontal="center" vertical="center" wrapText="1"/>
    </xf>
    <xf numFmtId="0" fontId="11" fillId="4" borderId="0" xfId="0" applyFont="1" applyFill="1" applyAlignment="1">
      <alignment vertical="center" wrapText="1"/>
    </xf>
    <xf numFmtId="0" fontId="10" fillId="4" borderId="0" xfId="0" applyFont="1" applyFill="1"/>
    <xf numFmtId="4" fontId="11" fillId="4" borderId="9" xfId="0" applyNumberFormat="1" applyFont="1" applyFill="1" applyBorder="1" applyAlignment="1">
      <alignment horizontal="center" vertical="center" wrapText="1"/>
    </xf>
    <xf numFmtId="0" fontId="17" fillId="4" borderId="0" xfId="0" applyFont="1" applyFill="1" applyAlignment="1">
      <alignment horizontal="right" vertical="center"/>
    </xf>
    <xf numFmtId="0" fontId="17" fillId="4" borderId="0" xfId="0" applyFont="1" applyFill="1" applyAlignment="1">
      <alignment horizontal="right"/>
    </xf>
    <xf numFmtId="0" fontId="33" fillId="4" borderId="0" xfId="0" applyFont="1" applyFill="1"/>
    <xf numFmtId="0" fontId="17" fillId="4" borderId="0" xfId="0" applyFont="1" applyFill="1" applyAlignment="1">
      <alignment horizontal="left" vertical="center" wrapText="1"/>
    </xf>
    <xf numFmtId="0" fontId="11" fillId="4" borderId="1" xfId="0" applyFont="1" applyFill="1" applyBorder="1" applyAlignment="1">
      <alignment horizontal="center" vertical="center"/>
    </xf>
    <xf numFmtId="4" fontId="11" fillId="4" borderId="1" xfId="0" applyNumberFormat="1" applyFont="1" applyFill="1" applyBorder="1" applyAlignment="1">
      <alignment vertical="center"/>
    </xf>
    <xf numFmtId="0" fontId="11" fillId="4" borderId="0" xfId="0" applyFont="1" applyFill="1" applyAlignment="1">
      <alignment horizontal="center" vertical="center"/>
    </xf>
    <xf numFmtId="0" fontId="11" fillId="4" borderId="10" xfId="0" applyFont="1" applyFill="1" applyBorder="1" applyAlignment="1">
      <alignment horizontal="center" vertical="center"/>
    </xf>
    <xf numFmtId="4" fontId="11" fillId="4" borderId="0" xfId="0" applyNumberFormat="1" applyFont="1" applyFill="1" applyAlignment="1">
      <alignment vertical="center"/>
    </xf>
    <xf numFmtId="0" fontId="13" fillId="4" borderId="0" xfId="0" applyFont="1" applyFill="1" applyAlignment="1">
      <alignment horizontal="center" vertical="center"/>
    </xf>
    <xf numFmtId="0" fontId="13" fillId="4" borderId="0" xfId="0" applyFont="1" applyFill="1" applyAlignment="1">
      <alignment vertical="center"/>
    </xf>
    <xf numFmtId="0" fontId="1" fillId="4" borderId="0" xfId="0" applyFont="1" applyFill="1" applyAlignment="1">
      <alignment horizontal="left" vertical="center"/>
    </xf>
    <xf numFmtId="0" fontId="17" fillId="4" borderId="0" xfId="0" applyFont="1" applyFill="1" applyAlignment="1">
      <alignment vertical="center"/>
    </xf>
    <xf numFmtId="0" fontId="33" fillId="4" borderId="0" xfId="0" applyFont="1" applyFill="1" applyAlignment="1">
      <alignment vertical="center"/>
    </xf>
    <xf numFmtId="0" fontId="13" fillId="4" borderId="1" xfId="0" applyFont="1" applyFill="1" applyBorder="1" applyAlignment="1">
      <alignment vertical="center"/>
    </xf>
    <xf numFmtId="0" fontId="15" fillId="4" borderId="0" xfId="0" applyFont="1" applyFill="1" applyAlignment="1">
      <alignment vertical="center"/>
    </xf>
    <xf numFmtId="0" fontId="17" fillId="4" borderId="10" xfId="0" applyFont="1" applyFill="1" applyBorder="1" applyAlignment="1">
      <alignment horizontal="center" vertical="center"/>
    </xf>
    <xf numFmtId="0" fontId="17" fillId="4" borderId="46" xfId="0" applyFont="1" applyFill="1" applyBorder="1" applyAlignment="1">
      <alignment horizontal="center" vertical="center"/>
    </xf>
    <xf numFmtId="0" fontId="11" fillId="4" borderId="4" xfId="0" applyFont="1" applyFill="1" applyBorder="1" applyAlignment="1">
      <alignment horizontal="center" vertical="center"/>
    </xf>
    <xf numFmtId="0" fontId="17" fillId="4" borderId="0" xfId="0" applyFont="1" applyFill="1" applyAlignment="1">
      <alignment vertical="center" wrapText="1"/>
    </xf>
    <xf numFmtId="0" fontId="1" fillId="4" borderId="0" xfId="0" applyFont="1" applyFill="1"/>
    <xf numFmtId="4" fontId="11" fillId="4" borderId="0" xfId="0" applyNumberFormat="1" applyFont="1" applyFill="1" applyAlignment="1">
      <alignment horizontal="center" vertical="center" wrapText="1"/>
    </xf>
    <xf numFmtId="4" fontId="1" fillId="4" borderId="0" xfId="0" applyNumberFormat="1" applyFont="1" applyFill="1" applyAlignment="1">
      <alignment horizontal="center" vertical="center" wrapText="1"/>
    </xf>
    <xf numFmtId="0" fontId="13" fillId="4" borderId="0" xfId="0" applyFont="1" applyFill="1" applyAlignment="1">
      <alignment horizontal="left" vertical="center"/>
    </xf>
    <xf numFmtId="0" fontId="24" fillId="4" borderId="0" xfId="0" applyFont="1" applyFill="1" applyAlignment="1">
      <alignment horizontal="left" vertical="center"/>
    </xf>
    <xf numFmtId="0" fontId="24" fillId="4" borderId="0" xfId="0" applyFont="1" applyFill="1" applyAlignment="1">
      <alignment horizontal="right" vertical="center"/>
    </xf>
    <xf numFmtId="0" fontId="24" fillId="4" borderId="0" xfId="0" applyFont="1" applyFill="1" applyAlignment="1">
      <alignment horizontal="center" vertical="center"/>
    </xf>
    <xf numFmtId="0" fontId="24" fillId="4" borderId="0" xfId="0" applyFont="1" applyFill="1" applyAlignment="1">
      <alignment vertical="center" wrapText="1"/>
    </xf>
    <xf numFmtId="0" fontId="14" fillId="4" borderId="0" xfId="0" applyFont="1" applyFill="1" applyAlignment="1">
      <alignment horizontal="left" vertical="center"/>
    </xf>
    <xf numFmtId="4" fontId="1" fillId="4" borderId="0" xfId="0" applyNumberFormat="1" applyFont="1" applyFill="1"/>
    <xf numFmtId="0" fontId="43" fillId="4" borderId="0" xfId="0" applyFont="1" applyFill="1"/>
    <xf numFmtId="4" fontId="13" fillId="4" borderId="1" xfId="0" applyNumberFormat="1" applyFont="1" applyFill="1" applyBorder="1" applyAlignment="1">
      <alignment horizontal="center" vertical="center" wrapText="1"/>
    </xf>
    <xf numFmtId="4" fontId="13" fillId="4" borderId="1" xfId="0" applyNumberFormat="1" applyFont="1" applyFill="1" applyBorder="1" applyAlignment="1">
      <alignment horizontal="left" vertical="center" wrapText="1" indent="1"/>
    </xf>
    <xf numFmtId="0" fontId="13" fillId="4" borderId="1" xfId="0" applyFont="1" applyFill="1" applyBorder="1" applyAlignment="1">
      <alignment horizontal="left" vertical="center" wrapText="1" indent="1"/>
    </xf>
    <xf numFmtId="0" fontId="1" fillId="4" borderId="0" xfId="0" applyFont="1" applyFill="1" applyAlignment="1">
      <alignment horizontal="center" vertical="center"/>
    </xf>
    <xf numFmtId="0" fontId="9" fillId="4" borderId="0" xfId="0" applyFont="1" applyFill="1" applyAlignment="1">
      <alignment horizontal="left" vertical="center"/>
    </xf>
    <xf numFmtId="0" fontId="14" fillId="4" borderId="0" xfId="0" applyFont="1" applyFill="1" applyAlignment="1">
      <alignment horizontal="left" vertical="center" wrapText="1"/>
    </xf>
    <xf numFmtId="0" fontId="24" fillId="4" borderId="0" xfId="0" applyFont="1" applyFill="1" applyAlignment="1">
      <alignment horizontal="left" vertical="center" wrapText="1"/>
    </xf>
    <xf numFmtId="0" fontId="24" fillId="4" borderId="0" xfId="0" applyFont="1" applyFill="1" applyAlignment="1">
      <alignment horizontal="right" vertical="center" wrapText="1"/>
    </xf>
    <xf numFmtId="0" fontId="24" fillId="4" borderId="0" xfId="0" applyFont="1" applyFill="1" applyAlignment="1">
      <alignment horizontal="center" vertical="center" wrapText="1"/>
    </xf>
    <xf numFmtId="0" fontId="1" fillId="4" borderId="0" xfId="0" applyFont="1" applyFill="1" applyAlignment="1">
      <alignment vertical="center"/>
    </xf>
    <xf numFmtId="4" fontId="13" fillId="4" borderId="1" xfId="0" applyNumberFormat="1" applyFont="1" applyFill="1" applyBorder="1" applyAlignment="1">
      <alignment horizontal="left" vertical="center" wrapText="1"/>
    </xf>
    <xf numFmtId="0" fontId="16" fillId="4" borderId="0" xfId="0" applyFont="1" applyFill="1"/>
    <xf numFmtId="0" fontId="9" fillId="4" borderId="0" xfId="0" applyFont="1" applyFill="1"/>
    <xf numFmtId="0" fontId="17" fillId="4" borderId="0" xfId="0" applyFont="1" applyFill="1" applyAlignment="1">
      <alignment horizontal="right" vertical="center" wrapText="1"/>
    </xf>
    <xf numFmtId="0" fontId="11" fillId="4" borderId="1" xfId="0" applyFont="1" applyFill="1" applyBorder="1" applyAlignment="1">
      <alignment horizontal="center" vertical="center" wrapText="1"/>
    </xf>
    <xf numFmtId="0" fontId="11" fillId="4" borderId="0" xfId="0" applyFont="1" applyFill="1" applyAlignment="1">
      <alignment wrapText="1"/>
    </xf>
    <xf numFmtId="3" fontId="11" fillId="4" borderId="0" xfId="0" applyNumberFormat="1" applyFont="1" applyFill="1" applyAlignment="1">
      <alignment horizontal="center" wrapText="1"/>
    </xf>
    <xf numFmtId="49" fontId="11" fillId="4" borderId="0" xfId="0" applyNumberFormat="1" applyFont="1" applyFill="1" applyAlignment="1">
      <alignment horizontal="center"/>
    </xf>
    <xf numFmtId="0" fontId="8" fillId="4" borderId="0" xfId="0" applyFont="1" applyFill="1" applyAlignment="1">
      <alignment horizontal="left" vertical="center" wrapText="1"/>
    </xf>
    <xf numFmtId="0" fontId="11" fillId="4" borderId="0" xfId="0" applyFont="1" applyFill="1" applyAlignment="1">
      <alignment horizontal="left" vertical="center" wrapText="1"/>
    </xf>
    <xf numFmtId="0" fontId="8" fillId="4" borderId="0" xfId="0" applyFont="1" applyFill="1" applyAlignment="1">
      <alignment vertical="center"/>
    </xf>
    <xf numFmtId="49" fontId="34" fillId="4" borderId="14" xfId="0" applyNumberFormat="1" applyFont="1" applyFill="1" applyBorder="1" applyAlignment="1">
      <alignment horizontal="center" vertical="center" wrapText="1"/>
    </xf>
    <xf numFmtId="0" fontId="19" fillId="4" borderId="0" xfId="0" applyFont="1" applyFill="1" applyAlignment="1">
      <alignment vertical="center"/>
    </xf>
    <xf numFmtId="0" fontId="32" fillId="4" borderId="0" xfId="0" applyFont="1" applyFill="1" applyAlignment="1">
      <alignment horizontal="left" vertical="center"/>
    </xf>
    <xf numFmtId="4" fontId="17" fillId="4" borderId="4" xfId="0" applyNumberFormat="1" applyFont="1" applyFill="1" applyBorder="1" applyAlignment="1">
      <alignment vertical="center" wrapText="1"/>
    </xf>
    <xf numFmtId="0" fontId="17" fillId="4" borderId="0" xfId="0" applyFont="1" applyFill="1" applyAlignment="1">
      <alignment wrapText="1"/>
    </xf>
    <xf numFmtId="0" fontId="10" fillId="4" borderId="0" xfId="0" applyFont="1" applyFill="1" applyAlignment="1">
      <alignment vertical="center"/>
    </xf>
    <xf numFmtId="49" fontId="14" fillId="4" borderId="0" xfId="0" applyNumberFormat="1" applyFont="1" applyFill="1" applyAlignment="1">
      <alignment vertical="center" wrapText="1"/>
    </xf>
    <xf numFmtId="0" fontId="17" fillId="4" borderId="19" xfId="0" applyFont="1" applyFill="1" applyBorder="1" applyAlignment="1">
      <alignment horizontal="center" vertical="center"/>
    </xf>
    <xf numFmtId="0" fontId="11" fillId="4" borderId="0" xfId="0" applyFont="1" applyFill="1" applyAlignment="1">
      <alignment horizontal="center" vertical="center" wrapText="1"/>
    </xf>
    <xf numFmtId="2" fontId="11" fillId="4" borderId="1" xfId="0" applyNumberFormat="1" applyFont="1" applyFill="1" applyBorder="1" applyAlignment="1">
      <alignment vertical="center"/>
    </xf>
    <xf numFmtId="49" fontId="17" fillId="4" borderId="1" xfId="0" applyNumberFormat="1" applyFont="1" applyFill="1" applyBorder="1" applyAlignment="1">
      <alignment horizontal="center" vertical="center" wrapText="1"/>
    </xf>
    <xf numFmtId="0" fontId="17" fillId="4" borderId="3" xfId="0" applyFont="1" applyFill="1" applyBorder="1" applyAlignment="1">
      <alignment vertical="center"/>
    </xf>
    <xf numFmtId="49" fontId="14" fillId="4" borderId="0" xfId="0" applyNumberFormat="1" applyFont="1" applyFill="1" applyAlignment="1">
      <alignment horizontal="left" vertical="center" wrapText="1"/>
    </xf>
    <xf numFmtId="49" fontId="11" fillId="4" borderId="0" xfId="0" applyNumberFormat="1" applyFont="1" applyFill="1" applyAlignment="1">
      <alignment horizontal="left" vertical="center" wrapText="1"/>
    </xf>
    <xf numFmtId="0" fontId="17" fillId="4" borderId="13" xfId="0" applyFont="1" applyFill="1" applyBorder="1" applyAlignment="1">
      <alignment vertical="center"/>
    </xf>
    <xf numFmtId="0" fontId="17" fillId="4" borderId="9" xfId="0" applyFont="1" applyFill="1" applyBorder="1" applyAlignment="1">
      <alignment vertical="center"/>
    </xf>
    <xf numFmtId="0" fontId="34" fillId="4" borderId="51" xfId="0" applyFont="1" applyFill="1" applyBorder="1" applyAlignment="1">
      <alignment horizontal="center" vertical="center"/>
    </xf>
    <xf numFmtId="0" fontId="34" fillId="4" borderId="14" xfId="0" applyFont="1" applyFill="1" applyBorder="1" applyAlignment="1">
      <alignment horizontal="center" vertical="center"/>
    </xf>
    <xf numFmtId="4" fontId="31" fillId="4" borderId="53" xfId="0" applyNumberFormat="1" applyFont="1" applyFill="1" applyBorder="1" applyAlignment="1">
      <alignment vertical="center"/>
    </xf>
    <xf numFmtId="4" fontId="31" fillId="4" borderId="12" xfId="0" applyNumberFormat="1" applyFont="1" applyFill="1" applyBorder="1" applyAlignment="1">
      <alignment vertical="center"/>
    </xf>
    <xf numFmtId="4" fontId="11" fillId="4" borderId="37" xfId="0" applyNumberFormat="1" applyFont="1" applyFill="1" applyBorder="1" applyAlignment="1">
      <alignment vertical="center"/>
    </xf>
    <xf numFmtId="4" fontId="31" fillId="4" borderId="13" xfId="0" applyNumberFormat="1" applyFont="1" applyFill="1" applyBorder="1" applyAlignment="1">
      <alignment vertical="center"/>
    </xf>
    <xf numFmtId="4" fontId="31" fillId="4" borderId="9" xfId="0" applyNumberFormat="1" applyFont="1" applyFill="1" applyBorder="1" applyAlignment="1">
      <alignment vertical="center"/>
    </xf>
    <xf numFmtId="4" fontId="11" fillId="4" borderId="22" xfId="0" applyNumberFormat="1" applyFont="1" applyFill="1" applyBorder="1" applyAlignment="1">
      <alignment vertical="center"/>
    </xf>
    <xf numFmtId="4" fontId="31" fillId="4" borderId="51" xfId="0" applyNumberFormat="1" applyFont="1" applyFill="1" applyBorder="1" applyAlignment="1">
      <alignment vertical="center"/>
    </xf>
    <xf numFmtId="4" fontId="31" fillId="4" borderId="14" xfId="0" applyNumberFormat="1" applyFont="1" applyFill="1" applyBorder="1" applyAlignment="1">
      <alignment vertical="center"/>
    </xf>
    <xf numFmtId="4" fontId="11" fillId="4" borderId="24" xfId="0" applyNumberFormat="1" applyFont="1" applyFill="1" applyBorder="1" applyAlignment="1">
      <alignment vertical="center"/>
    </xf>
    <xf numFmtId="4" fontId="11" fillId="4" borderId="10" xfId="0" applyNumberFormat="1" applyFont="1" applyFill="1" applyBorder="1" applyAlignment="1">
      <alignment vertical="center"/>
    </xf>
    <xf numFmtId="2" fontId="11" fillId="4" borderId="21" xfId="0" applyNumberFormat="1" applyFont="1" applyFill="1" applyBorder="1" applyAlignment="1">
      <alignment vertical="center"/>
    </xf>
    <xf numFmtId="2" fontId="11" fillId="4" borderId="22" xfId="0" applyNumberFormat="1" applyFont="1" applyFill="1" applyBorder="1" applyAlignment="1">
      <alignment vertical="center"/>
    </xf>
    <xf numFmtId="2" fontId="11" fillId="4" borderId="7" xfId="0" applyNumberFormat="1" applyFont="1" applyFill="1" applyBorder="1" applyAlignment="1">
      <alignment vertical="center"/>
    </xf>
    <xf numFmtId="2" fontId="11" fillId="4" borderId="23" xfId="0" applyNumberFormat="1" applyFont="1" applyFill="1" applyBorder="1" applyAlignment="1">
      <alignment vertical="center"/>
    </xf>
    <xf numFmtId="2" fontId="11" fillId="4" borderId="10" xfId="0" applyNumberFormat="1" applyFont="1" applyFill="1" applyBorder="1" applyAlignment="1">
      <alignment vertical="center"/>
    </xf>
    <xf numFmtId="2" fontId="11" fillId="4" borderId="24" xfId="0" applyNumberFormat="1" applyFont="1" applyFill="1" applyBorder="1" applyAlignment="1">
      <alignment vertical="center"/>
    </xf>
    <xf numFmtId="2" fontId="11" fillId="4" borderId="46" xfId="0" applyNumberFormat="1" applyFont="1" applyFill="1" applyBorder="1" applyAlignment="1">
      <alignment vertical="center"/>
    </xf>
    <xf numFmtId="2" fontId="11" fillId="4" borderId="4" xfId="0" applyNumberFormat="1" applyFont="1" applyFill="1" applyBorder="1" applyAlignment="1">
      <alignment vertical="center"/>
    </xf>
    <xf numFmtId="2" fontId="11" fillId="4" borderId="37" xfId="0" applyNumberFormat="1" applyFont="1" applyFill="1" applyBorder="1" applyAlignment="1">
      <alignment vertical="center"/>
    </xf>
    <xf numFmtId="4" fontId="17" fillId="4" borderId="1" xfId="0" applyNumberFormat="1" applyFont="1" applyFill="1" applyBorder="1" applyAlignment="1">
      <alignment horizontal="right" vertical="center" wrapText="1"/>
    </xf>
    <xf numFmtId="4" fontId="17" fillId="4" borderId="4" xfId="0" applyNumberFormat="1" applyFont="1" applyFill="1" applyBorder="1" applyAlignment="1">
      <alignment vertical="center"/>
    </xf>
    <xf numFmtId="0" fontId="41" fillId="0" borderId="1" xfId="0" applyFont="1" applyBorder="1"/>
    <xf numFmtId="1" fontId="19" fillId="0" borderId="5" xfId="0" applyNumberFormat="1" applyFont="1" applyBorder="1" applyAlignment="1">
      <alignment horizontal="center" vertical="center" wrapText="1"/>
    </xf>
    <xf numFmtId="49" fontId="19" fillId="0" borderId="2" xfId="0" applyNumberFormat="1" applyFont="1" applyBorder="1" applyAlignment="1">
      <alignment horizontal="left" vertical="center" wrapText="1" indent="1"/>
    </xf>
    <xf numFmtId="0" fontId="39" fillId="0" borderId="0" xfId="0" applyFont="1"/>
    <xf numFmtId="0" fontId="20" fillId="0" borderId="0" xfId="0" applyFont="1" applyAlignment="1">
      <alignment horizontal="left" vertical="center" wrapText="1"/>
    </xf>
    <xf numFmtId="0" fontId="46" fillId="0" borderId="0" xfId="0" applyFont="1" applyAlignment="1">
      <alignment horizontal="left" vertical="center" wrapText="1"/>
    </xf>
    <xf numFmtId="0" fontId="47" fillId="0" borderId="0" xfId="0" applyFont="1" applyAlignment="1">
      <alignment horizontal="left" vertical="center" wrapText="1"/>
    </xf>
    <xf numFmtId="0" fontId="20" fillId="0" borderId="0" xfId="0" applyFont="1" applyAlignment="1">
      <alignment horizontal="left" vertical="center" wrapText="1" indent="1"/>
    </xf>
    <xf numFmtId="0" fontId="17" fillId="0" borderId="1" xfId="0" applyFont="1" applyBorder="1" applyAlignment="1">
      <alignment horizontal="center" vertical="center" wrapText="1"/>
    </xf>
    <xf numFmtId="0" fontId="11" fillId="0" borderId="4" xfId="0" applyFont="1" applyBorder="1" applyAlignment="1">
      <alignment horizontal="right" vertical="center" wrapText="1"/>
    </xf>
    <xf numFmtId="0" fontId="22" fillId="0" borderId="56" xfId="0" applyFont="1" applyBorder="1" applyAlignment="1">
      <alignment horizontal="center" vertical="center" wrapText="1"/>
    </xf>
    <xf numFmtId="0" fontId="11" fillId="0" borderId="2" xfId="0" applyFont="1" applyBorder="1" applyAlignment="1">
      <alignment horizontal="right" vertical="center" wrapText="1"/>
    </xf>
    <xf numFmtId="4" fontId="11" fillId="0" borderId="8" xfId="0" applyNumberFormat="1" applyFont="1" applyBorder="1" applyAlignment="1">
      <alignment horizontal="right" vertical="center" wrapText="1"/>
    </xf>
    <xf numFmtId="4" fontId="11" fillId="0" borderId="17" xfId="0" applyNumberFormat="1" applyFont="1" applyBorder="1" applyAlignment="1">
      <alignment vertical="center" wrapText="1"/>
    </xf>
    <xf numFmtId="0" fontId="11" fillId="0" borderId="34" xfId="0" applyFont="1" applyBorder="1" applyAlignment="1">
      <alignment horizontal="left" vertical="center" wrapText="1"/>
    </xf>
    <xf numFmtId="0" fontId="11" fillId="3" borderId="47"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0" borderId="27" xfId="0" applyFont="1" applyBorder="1" applyAlignment="1">
      <alignment horizontal="left" vertical="center" wrapText="1" indent="1"/>
    </xf>
    <xf numFmtId="0" fontId="17" fillId="3" borderId="25" xfId="0" applyFont="1" applyFill="1" applyBorder="1" applyAlignment="1">
      <alignment horizontal="left" wrapText="1"/>
    </xf>
    <xf numFmtId="0" fontId="11" fillId="0" borderId="25" xfId="0" applyFont="1" applyBorder="1" applyAlignment="1">
      <alignment horizontal="left" vertical="center" wrapText="1" indent="1"/>
    </xf>
    <xf numFmtId="0" fontId="11" fillId="0" borderId="25" xfId="0" applyFont="1" applyBorder="1" applyAlignment="1">
      <alignment horizontal="left" vertical="center" wrapText="1"/>
    </xf>
    <xf numFmtId="0" fontId="11" fillId="0" borderId="0" xfId="0" applyFont="1" applyAlignment="1">
      <alignment horizontal="left" vertical="center" wrapText="1"/>
    </xf>
    <xf numFmtId="4" fontId="11" fillId="0" borderId="1" xfId="0" applyNumberFormat="1" applyFont="1" applyBorder="1" applyAlignment="1">
      <alignment horizontal="left" vertical="center" wrapText="1" indent="1"/>
    </xf>
    <xf numFmtId="4" fontId="11" fillId="0" borderId="2" xfId="0" applyNumberFormat="1" applyFont="1" applyBorder="1" applyAlignment="1">
      <alignment horizontal="left" vertical="center" wrapText="1" indent="1"/>
    </xf>
    <xf numFmtId="4" fontId="11" fillId="0" borderId="17" xfId="0" applyNumberFormat="1" applyFont="1" applyBorder="1" applyAlignment="1">
      <alignment horizontal="center" vertical="center" wrapText="1"/>
    </xf>
    <xf numFmtId="4" fontId="11" fillId="0" borderId="4" xfId="0" applyNumberFormat="1" applyFont="1" applyBorder="1" applyAlignment="1">
      <alignment vertical="center" wrapText="1"/>
    </xf>
    <xf numFmtId="0" fontId="11" fillId="0" borderId="23" xfId="0" applyFont="1" applyBorder="1" applyAlignment="1">
      <alignment horizontal="left" vertical="center" wrapText="1"/>
    </xf>
    <xf numFmtId="0" fontId="20" fillId="0" borderId="0" xfId="0" applyFont="1" applyAlignment="1">
      <alignment horizontal="right" vertical="center" wrapText="1"/>
    </xf>
    <xf numFmtId="0" fontId="22" fillId="0" borderId="55" xfId="0" applyFont="1" applyBorder="1" applyAlignment="1">
      <alignment horizontal="center" vertical="center" wrapText="1"/>
    </xf>
    <xf numFmtId="4" fontId="11" fillId="0" borderId="4" xfId="0" applyNumberFormat="1" applyFont="1" applyBorder="1" applyAlignment="1">
      <alignment horizontal="center" vertical="center" wrapText="1"/>
    </xf>
    <xf numFmtId="0" fontId="11" fillId="0" borderId="3" xfId="0" applyFont="1" applyBorder="1" applyAlignment="1">
      <alignment vertical="center" wrapText="1"/>
    </xf>
    <xf numFmtId="4" fontId="11" fillId="0" borderId="5" xfId="0" applyNumberFormat="1" applyFont="1" applyBorder="1" applyAlignment="1">
      <alignment horizontal="right" vertical="center" wrapText="1"/>
    </xf>
    <xf numFmtId="0" fontId="11" fillId="0" borderId="62" xfId="0" applyFont="1" applyBorder="1" applyAlignment="1">
      <alignment horizontal="right" vertical="center" wrapText="1"/>
    </xf>
    <xf numFmtId="0" fontId="18" fillId="0" borderId="0" xfId="0" applyFont="1" applyAlignment="1">
      <alignment horizontal="right" vertical="center" wrapText="1"/>
    </xf>
    <xf numFmtId="49" fontId="11" fillId="0" borderId="66" xfId="0" applyNumberFormat="1" applyFont="1" applyBorder="1" applyAlignment="1">
      <alignment horizontal="center" vertical="center" wrapText="1"/>
    </xf>
    <xf numFmtId="49" fontId="11" fillId="0" borderId="67" xfId="0" applyNumberFormat="1" applyFont="1" applyBorder="1" applyAlignment="1">
      <alignment horizontal="center" vertical="center" wrapText="1"/>
    </xf>
    <xf numFmtId="49" fontId="11" fillId="0" borderId="68" xfId="0" applyNumberFormat="1" applyFont="1" applyBorder="1" applyAlignment="1">
      <alignment horizontal="center" vertical="center" wrapText="1"/>
    </xf>
    <xf numFmtId="49" fontId="19" fillId="4" borderId="5" xfId="0" applyNumberFormat="1" applyFont="1" applyFill="1" applyBorder="1" applyAlignment="1">
      <alignment horizontal="center" wrapText="1"/>
    </xf>
    <xf numFmtId="49" fontId="11" fillId="4" borderId="5" xfId="0" applyNumberFormat="1" applyFont="1" applyFill="1" applyBorder="1" applyAlignment="1">
      <alignment horizontal="center" wrapText="1"/>
    </xf>
    <xf numFmtId="0" fontId="17" fillId="3" borderId="43" xfId="0" applyFont="1" applyFill="1" applyBorder="1" applyAlignment="1">
      <alignment horizontal="left" vertical="center" wrapText="1"/>
    </xf>
    <xf numFmtId="0" fontId="17" fillId="3" borderId="55" xfId="0" applyFont="1" applyFill="1" applyBorder="1" applyAlignment="1">
      <alignment vertical="center" wrapText="1"/>
    </xf>
    <xf numFmtId="4" fontId="17" fillId="3" borderId="56" xfId="0" applyNumberFormat="1" applyFont="1" applyFill="1" applyBorder="1" applyAlignment="1">
      <alignment horizontal="right" vertical="center" wrapText="1"/>
    </xf>
    <xf numFmtId="0" fontId="17" fillId="3" borderId="55" xfId="0" applyFont="1" applyFill="1" applyBorder="1" applyAlignment="1">
      <alignment horizontal="left" vertical="center" wrapText="1"/>
    </xf>
    <xf numFmtId="0" fontId="17" fillId="3" borderId="57" xfId="0" applyFont="1" applyFill="1" applyBorder="1" applyAlignment="1">
      <alignment horizontal="right" vertical="center" wrapText="1"/>
    </xf>
    <xf numFmtId="0" fontId="11" fillId="0" borderId="35" xfId="0" applyFont="1" applyBorder="1" applyAlignment="1">
      <alignment horizontal="left" vertical="center" wrapText="1"/>
    </xf>
    <xf numFmtId="4" fontId="11" fillId="0" borderId="5" xfId="0" applyNumberFormat="1" applyFont="1" applyBorder="1" applyAlignment="1">
      <alignment vertical="center" wrapText="1"/>
    </xf>
    <xf numFmtId="49" fontId="19" fillId="0" borderId="5" xfId="0" applyNumberFormat="1" applyFont="1" applyBorder="1" applyAlignment="1">
      <alignment horizontal="center" vertical="center" wrapText="1"/>
    </xf>
    <xf numFmtId="49" fontId="19" fillId="0" borderId="11" xfId="0" applyNumberFormat="1" applyFont="1" applyBorder="1" applyAlignment="1">
      <alignment horizontal="center" vertical="center" wrapText="1"/>
    </xf>
    <xf numFmtId="49" fontId="19" fillId="0" borderId="17" xfId="0" applyNumberFormat="1" applyFont="1" applyBorder="1" applyAlignment="1">
      <alignment horizontal="center" vertical="center" wrapText="1"/>
    </xf>
    <xf numFmtId="4" fontId="11" fillId="0" borderId="3" xfId="0" applyNumberFormat="1" applyFont="1" applyBorder="1" applyAlignment="1">
      <alignment horizontal="right" vertical="center" wrapText="1"/>
    </xf>
    <xf numFmtId="0" fontId="17" fillId="3" borderId="55" xfId="0" applyFont="1" applyFill="1" applyBorder="1" applyAlignment="1">
      <alignment horizontal="left" vertical="center" wrapText="1" indent="1"/>
    </xf>
    <xf numFmtId="49" fontId="19" fillId="0" borderId="5" xfId="0" applyNumberFormat="1" applyFont="1" applyBorder="1" applyAlignment="1">
      <alignment horizontal="center" wrapText="1"/>
    </xf>
    <xf numFmtId="4" fontId="11" fillId="0" borderId="5" xfId="0" applyNumberFormat="1" applyFont="1" applyBorder="1" applyAlignment="1">
      <alignment wrapText="1"/>
    </xf>
    <xf numFmtId="4" fontId="11" fillId="0" borderId="4" xfId="0" applyNumberFormat="1" applyFont="1" applyBorder="1" applyAlignment="1">
      <alignment wrapText="1"/>
    </xf>
    <xf numFmtId="4" fontId="11" fillId="0" borderId="1" xfId="0" applyNumberFormat="1" applyFont="1" applyBorder="1" applyAlignment="1">
      <alignment wrapText="1"/>
    </xf>
    <xf numFmtId="4" fontId="11" fillId="0" borderId="10" xfId="0" applyNumberFormat="1" applyFont="1" applyBorder="1" applyAlignment="1">
      <alignment vertical="center" wrapText="1"/>
    </xf>
    <xf numFmtId="4" fontId="11" fillId="0" borderId="10" xfId="0" applyNumberFormat="1" applyFont="1" applyBorder="1" applyAlignment="1">
      <alignment horizontal="center" vertical="center" wrapText="1"/>
    </xf>
    <xf numFmtId="0" fontId="11" fillId="0" borderId="47" xfId="0" applyFont="1" applyBorder="1" applyAlignment="1">
      <alignment horizontal="left" vertical="center" wrapText="1"/>
    </xf>
    <xf numFmtId="1" fontId="19" fillId="0" borderId="52" xfId="0" applyNumberFormat="1" applyFont="1" applyBorder="1" applyAlignment="1">
      <alignment vertical="center" wrapText="1"/>
    </xf>
    <xf numFmtId="4" fontId="11" fillId="0" borderId="58" xfId="0" applyNumberFormat="1" applyFont="1" applyBorder="1" applyAlignment="1">
      <alignment horizontal="center" vertical="center" wrapText="1"/>
    </xf>
    <xf numFmtId="0" fontId="11" fillId="0" borderId="69" xfId="0" applyFont="1" applyBorder="1" applyAlignment="1">
      <alignment horizontal="right" vertical="center" wrapText="1"/>
    </xf>
    <xf numFmtId="1" fontId="19" fillId="0" borderId="19" xfId="0" applyNumberFormat="1" applyFont="1" applyBorder="1" applyAlignment="1">
      <alignment horizontal="center" vertical="center" wrapText="1"/>
    </xf>
    <xf numFmtId="4" fontId="11" fillId="0" borderId="19" xfId="0" applyNumberFormat="1" applyFont="1" applyBorder="1" applyAlignment="1">
      <alignment vertical="center" wrapText="1"/>
    </xf>
    <xf numFmtId="0" fontId="11" fillId="0" borderId="20" xfId="0" applyFont="1" applyBorder="1" applyAlignment="1">
      <alignment horizontal="right" vertical="center" wrapText="1"/>
    </xf>
    <xf numFmtId="1" fontId="17" fillId="3" borderId="56" xfId="0" applyNumberFormat="1" applyFont="1" applyFill="1" applyBorder="1" applyAlignment="1">
      <alignment horizontal="center" vertical="center" wrapText="1"/>
    </xf>
    <xf numFmtId="0" fontId="22" fillId="0" borderId="0" xfId="0" applyFont="1" applyAlignment="1">
      <alignment horizontal="left" vertical="center"/>
    </xf>
    <xf numFmtId="0" fontId="11" fillId="0" borderId="62" xfId="0" applyFont="1" applyBorder="1" applyAlignment="1">
      <alignment vertical="center" wrapText="1"/>
    </xf>
    <xf numFmtId="0" fontId="11" fillId="0" borderId="37" xfId="0" applyFont="1" applyBorder="1" applyAlignment="1">
      <alignment vertical="center" wrapText="1"/>
    </xf>
    <xf numFmtId="0" fontId="11" fillId="0" borderId="62" xfId="0" applyFont="1" applyBorder="1" applyAlignment="1">
      <alignment horizontal="right" wrapText="1"/>
    </xf>
    <xf numFmtId="0" fontId="11" fillId="0" borderId="13" xfId="0" applyFont="1" applyBorder="1" applyAlignment="1">
      <alignment horizontal="left" vertical="center" wrapText="1" indent="1"/>
    </xf>
    <xf numFmtId="49" fontId="19" fillId="0" borderId="5" xfId="0" applyNumberFormat="1" applyFont="1" applyBorder="1" applyAlignment="1">
      <alignment vertical="center" wrapText="1"/>
    </xf>
    <xf numFmtId="49" fontId="11" fillId="4" borderId="1" xfId="0" applyNumberFormat="1" applyFont="1" applyFill="1" applyBorder="1" applyAlignment="1">
      <alignment horizontal="center" vertical="center" wrapText="1"/>
    </xf>
    <xf numFmtId="0" fontId="34" fillId="4" borderId="24" xfId="0" applyFont="1" applyFill="1" applyBorder="1" applyAlignment="1">
      <alignment horizontal="center" vertical="center"/>
    </xf>
    <xf numFmtId="1" fontId="19" fillId="4" borderId="19" xfId="0" applyNumberFormat="1" applyFont="1" applyFill="1" applyBorder="1" applyAlignment="1">
      <alignment horizontal="center" vertical="center" wrapText="1"/>
    </xf>
    <xf numFmtId="49" fontId="11" fillId="4" borderId="19" xfId="0" applyNumberFormat="1" applyFont="1" applyFill="1" applyBorder="1" applyAlignment="1">
      <alignment horizontal="center" vertical="center" wrapText="1"/>
    </xf>
    <xf numFmtId="4" fontId="11" fillId="4" borderId="19" xfId="0" applyNumberFormat="1" applyFont="1" applyFill="1" applyBorder="1" applyAlignment="1">
      <alignment vertical="center" wrapText="1"/>
    </xf>
    <xf numFmtId="0" fontId="11" fillId="4" borderId="20" xfId="0" applyFont="1" applyFill="1" applyBorder="1" applyAlignment="1">
      <alignment horizontal="right" vertical="center" wrapText="1"/>
    </xf>
    <xf numFmtId="0" fontId="20" fillId="4" borderId="0" xfId="0" applyFont="1" applyFill="1" applyAlignment="1">
      <alignment horizontal="left" vertical="center" wrapText="1"/>
    </xf>
    <xf numFmtId="1" fontId="19" fillId="4" borderId="1" xfId="0" applyNumberFormat="1" applyFont="1" applyFill="1" applyBorder="1" applyAlignment="1">
      <alignment horizontal="center" vertical="center" wrapText="1"/>
    </xf>
    <xf numFmtId="0" fontId="11" fillId="4" borderId="22" xfId="0" applyFont="1" applyFill="1" applyBorder="1" applyAlignment="1">
      <alignment horizontal="right" vertical="center" wrapText="1"/>
    </xf>
    <xf numFmtId="1" fontId="19" fillId="4" borderId="10" xfId="0" applyNumberFormat="1" applyFont="1" applyFill="1" applyBorder="1" applyAlignment="1">
      <alignment horizontal="center" vertical="center" wrapText="1"/>
    </xf>
    <xf numFmtId="49" fontId="11" fillId="4" borderId="10" xfId="0" applyNumberFormat="1" applyFont="1" applyFill="1" applyBorder="1" applyAlignment="1">
      <alignment horizontal="center" vertical="center" wrapText="1"/>
    </xf>
    <xf numFmtId="4" fontId="11" fillId="4" borderId="10" xfId="0" applyNumberFormat="1" applyFont="1" applyFill="1" applyBorder="1" applyAlignment="1">
      <alignment vertical="center" wrapText="1"/>
    </xf>
    <xf numFmtId="0" fontId="11" fillId="4" borderId="24" xfId="0" applyFont="1" applyFill="1" applyBorder="1" applyAlignment="1">
      <alignment horizontal="right" vertical="center" wrapText="1"/>
    </xf>
    <xf numFmtId="1" fontId="19" fillId="0" borderId="2" xfId="0" applyNumberFormat="1" applyFont="1" applyBorder="1" applyAlignment="1">
      <alignment horizontal="center" vertical="center" wrapText="1"/>
    </xf>
    <xf numFmtId="4" fontId="11" fillId="0" borderId="2" xfId="0" applyNumberFormat="1" applyFont="1" applyBorder="1" applyAlignment="1">
      <alignment horizontal="center" vertical="center" wrapText="1"/>
    </xf>
    <xf numFmtId="4" fontId="11" fillId="0" borderId="45" xfId="0" applyNumberFormat="1" applyFont="1" applyBorder="1" applyAlignment="1">
      <alignment vertical="center" wrapText="1"/>
    </xf>
    <xf numFmtId="4" fontId="11" fillId="0" borderId="46" xfId="0" applyNumberFormat="1" applyFont="1" applyBorder="1" applyAlignment="1">
      <alignment vertical="center" wrapText="1"/>
    </xf>
    <xf numFmtId="0" fontId="17" fillId="4" borderId="22"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24" xfId="0" applyFont="1" applyFill="1" applyBorder="1" applyAlignment="1">
      <alignment horizontal="center" vertical="center" wrapText="1"/>
    </xf>
    <xf numFmtId="4" fontId="11" fillId="4" borderId="22" xfId="0" applyNumberFormat="1" applyFont="1" applyFill="1" applyBorder="1" applyAlignment="1">
      <alignment vertical="center" wrapText="1"/>
    </xf>
    <xf numFmtId="0" fontId="11" fillId="4" borderId="10" xfId="0" applyFont="1" applyFill="1" applyBorder="1" applyAlignment="1">
      <alignment horizontal="center" vertical="center" wrapText="1"/>
    </xf>
    <xf numFmtId="4" fontId="11" fillId="4" borderId="24" xfId="0" applyNumberFormat="1" applyFont="1" applyFill="1" applyBorder="1" applyAlignment="1">
      <alignment vertical="center" wrapText="1"/>
    </xf>
    <xf numFmtId="0" fontId="52" fillId="0" borderId="0" xfId="0" applyFont="1"/>
    <xf numFmtId="0" fontId="53" fillId="0" borderId="0" xfId="0" applyFont="1"/>
    <xf numFmtId="0" fontId="54" fillId="0" borderId="0" xfId="0" applyFont="1"/>
    <xf numFmtId="0" fontId="9" fillId="4" borderId="0" xfId="0" applyFont="1" applyFill="1" applyAlignment="1">
      <alignment vertical="center" wrapText="1"/>
    </xf>
    <xf numFmtId="0" fontId="52" fillId="0" borderId="0" xfId="0" applyFont="1" applyAlignment="1">
      <alignment vertical="center" wrapText="1"/>
    </xf>
    <xf numFmtId="0" fontId="53" fillId="0" borderId="0" xfId="0" applyFont="1" applyAlignment="1">
      <alignment vertical="center" wrapText="1"/>
    </xf>
    <xf numFmtId="0" fontId="54" fillId="0" borderId="0" xfId="0" applyFont="1" applyAlignment="1">
      <alignment vertical="center" wrapText="1"/>
    </xf>
    <xf numFmtId="0" fontId="1" fillId="4" borderId="0" xfId="0" applyFont="1" applyFill="1" applyAlignment="1">
      <alignment vertical="center" wrapText="1"/>
    </xf>
    <xf numFmtId="4" fontId="11"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wrapText="1"/>
    </xf>
    <xf numFmtId="4" fontId="11" fillId="4" borderId="22" xfId="0" applyNumberFormat="1" applyFont="1" applyFill="1" applyBorder="1" applyAlignment="1">
      <alignment horizontal="right" vertical="center" wrapText="1"/>
    </xf>
    <xf numFmtId="4" fontId="13" fillId="4" borderId="10" xfId="0" applyNumberFormat="1" applyFont="1" applyFill="1" applyBorder="1" applyAlignment="1">
      <alignment horizontal="right" vertical="center" wrapText="1"/>
    </xf>
    <xf numFmtId="0" fontId="8" fillId="0" borderId="0" xfId="0" applyFont="1" applyAlignment="1">
      <alignment horizontal="left" vertical="center" wrapText="1"/>
    </xf>
    <xf numFmtId="0" fontId="8" fillId="0" borderId="1" xfId="0" applyFont="1" applyBorder="1" applyAlignment="1">
      <alignment horizontal="left" vertical="center" wrapText="1"/>
    </xf>
    <xf numFmtId="0" fontId="8" fillId="0" borderId="7" xfId="0" applyFont="1" applyBorder="1" applyAlignment="1">
      <alignment horizontal="left" vertical="center" wrapText="1"/>
    </xf>
    <xf numFmtId="0" fontId="55" fillId="0" borderId="0" xfId="0" applyFont="1"/>
    <xf numFmtId="4" fontId="17" fillId="4" borderId="37" xfId="0" applyNumberFormat="1" applyFont="1" applyFill="1" applyBorder="1" applyAlignment="1">
      <alignment vertical="center"/>
    </xf>
    <xf numFmtId="4" fontId="11" fillId="0" borderId="1" xfId="0" applyNumberFormat="1" applyFont="1" applyBorder="1" applyAlignment="1">
      <alignment horizontal="center" vertical="top" wrapText="1"/>
    </xf>
    <xf numFmtId="4" fontId="8" fillId="0" borderId="1" xfId="0" applyNumberFormat="1" applyFont="1" applyBorder="1" applyAlignment="1">
      <alignment horizontal="center" vertical="top" wrapText="1"/>
    </xf>
    <xf numFmtId="0" fontId="56" fillId="0" borderId="1" xfId="0" applyFont="1" applyBorder="1" applyAlignment="1">
      <alignment horizontal="left" vertical="center" wrapText="1"/>
    </xf>
    <xf numFmtId="4" fontId="13" fillId="4" borderId="0" xfId="0" applyNumberFormat="1" applyFont="1" applyFill="1" applyAlignment="1">
      <alignment horizontal="right" vertical="center" wrapText="1"/>
    </xf>
    <xf numFmtId="0" fontId="34" fillId="4" borderId="14" xfId="0" applyFont="1" applyFill="1" applyBorder="1" applyAlignment="1">
      <alignment vertical="center"/>
    </xf>
    <xf numFmtId="0" fontId="13" fillId="4" borderId="0" xfId="0" applyFont="1" applyFill="1" applyAlignment="1">
      <alignment horizontal="left" vertical="center" wrapText="1"/>
    </xf>
    <xf numFmtId="4" fontId="34" fillId="4" borderId="17" xfId="0" applyNumberFormat="1" applyFont="1" applyFill="1" applyBorder="1" applyAlignment="1">
      <alignment vertical="center" wrapText="1"/>
    </xf>
    <xf numFmtId="4" fontId="19" fillId="4" borderId="9" xfId="0" applyNumberFormat="1" applyFont="1" applyFill="1" applyBorder="1" applyAlignment="1">
      <alignment vertical="center" wrapText="1"/>
    </xf>
    <xf numFmtId="3" fontId="19" fillId="4" borderId="9" xfId="0" applyNumberFormat="1" applyFont="1" applyFill="1" applyBorder="1" applyAlignment="1">
      <alignment horizontal="center" vertical="center" wrapText="1"/>
    </xf>
    <xf numFmtId="3" fontId="19" fillId="4" borderId="14" xfId="0" applyNumberFormat="1" applyFont="1" applyFill="1" applyBorder="1" applyAlignment="1">
      <alignment horizontal="center" vertical="center" wrapText="1"/>
    </xf>
    <xf numFmtId="4" fontId="11" fillId="4" borderId="1" xfId="0" applyNumberFormat="1" applyFont="1" applyFill="1" applyBorder="1" applyAlignment="1">
      <alignment horizontal="right" vertical="center" wrapText="1"/>
    </xf>
    <xf numFmtId="0" fontId="11" fillId="4" borderId="4" xfId="0" applyFont="1" applyFill="1" applyBorder="1" applyAlignment="1">
      <alignment horizontal="center" vertical="center" wrapText="1"/>
    </xf>
    <xf numFmtId="0" fontId="17" fillId="4" borderId="1" xfId="0" applyFont="1" applyFill="1" applyBorder="1" applyAlignment="1">
      <alignment horizontal="center" vertical="center" wrapText="1"/>
    </xf>
    <xf numFmtId="4" fontId="11" fillId="4" borderId="1" xfId="0" applyNumberFormat="1" applyFont="1" applyFill="1" applyBorder="1" applyAlignment="1">
      <alignment horizontal="center" vertical="center" wrapText="1"/>
    </xf>
    <xf numFmtId="4" fontId="17" fillId="4" borderId="1" xfId="0" applyNumberFormat="1" applyFont="1" applyFill="1" applyBorder="1" applyAlignment="1">
      <alignment horizontal="center" vertical="center" wrapText="1"/>
    </xf>
    <xf numFmtId="4" fontId="17" fillId="4" borderId="7" xfId="0" applyNumberFormat="1" applyFont="1" applyFill="1" applyBorder="1" applyAlignment="1">
      <alignment horizontal="center" vertical="center" wrapText="1"/>
    </xf>
    <xf numFmtId="0" fontId="11" fillId="4" borderId="1" xfId="0" applyFont="1" applyFill="1" applyBorder="1" applyAlignment="1">
      <alignment horizontal="left" vertical="center" wrapText="1"/>
    </xf>
    <xf numFmtId="0" fontId="17" fillId="4" borderId="2" xfId="0" applyFont="1" applyFill="1" applyBorder="1" applyAlignment="1">
      <alignment horizontal="center" vertical="center" wrapText="1"/>
    </xf>
    <xf numFmtId="49" fontId="10" fillId="4" borderId="0" xfId="0" applyNumberFormat="1" applyFont="1" applyFill="1" applyAlignment="1">
      <alignment horizontal="left" vertical="center" wrapText="1"/>
    </xf>
    <xf numFmtId="4" fontId="13" fillId="4" borderId="4" xfId="0" applyNumberFormat="1" applyFont="1" applyFill="1" applyBorder="1" applyAlignment="1">
      <alignment horizontal="center" vertical="center" wrapText="1"/>
    </xf>
    <xf numFmtId="4" fontId="13" fillId="4" borderId="19" xfId="0" applyNumberFormat="1" applyFont="1" applyFill="1" applyBorder="1" applyAlignment="1">
      <alignment horizontal="left" vertical="center" wrapText="1"/>
    </xf>
    <xf numFmtId="4" fontId="13" fillId="4" borderId="19" xfId="0" applyNumberFormat="1" applyFont="1" applyFill="1" applyBorder="1" applyAlignment="1">
      <alignment horizontal="center" vertical="center" wrapText="1"/>
    </xf>
    <xf numFmtId="4" fontId="13" fillId="4" borderId="20" xfId="0" applyNumberFormat="1" applyFont="1" applyFill="1" applyBorder="1" applyAlignment="1">
      <alignment horizontal="center" vertical="center" wrapText="1"/>
    </xf>
    <xf numFmtId="4" fontId="13" fillId="4" borderId="22" xfId="0" applyNumberFormat="1" applyFont="1" applyFill="1" applyBorder="1" applyAlignment="1">
      <alignment horizontal="center" vertical="center" wrapText="1"/>
    </xf>
    <xf numFmtId="4" fontId="13" fillId="4" borderId="10" xfId="0" applyNumberFormat="1" applyFont="1" applyFill="1" applyBorder="1" applyAlignment="1">
      <alignment horizontal="center" vertical="center" wrapText="1"/>
    </xf>
    <xf numFmtId="4" fontId="13" fillId="4" borderId="52" xfId="0" applyNumberFormat="1" applyFont="1" applyFill="1" applyBorder="1" applyAlignment="1">
      <alignment horizontal="center" vertical="center" wrapText="1"/>
    </xf>
    <xf numFmtId="4" fontId="13" fillId="4" borderId="52" xfId="0" applyNumberFormat="1" applyFont="1" applyFill="1" applyBorder="1" applyAlignment="1">
      <alignment horizontal="left" vertical="center" wrapText="1"/>
    </xf>
    <xf numFmtId="4" fontId="13" fillId="4" borderId="69" xfId="0" applyNumberFormat="1" applyFont="1" applyFill="1" applyBorder="1" applyAlignment="1">
      <alignment horizontal="center" vertical="center" wrapText="1"/>
    </xf>
    <xf numFmtId="0" fontId="8" fillId="4" borderId="0" xfId="0" applyFont="1" applyFill="1" applyAlignment="1">
      <alignment vertical="center" wrapText="1"/>
    </xf>
    <xf numFmtId="0" fontId="13" fillId="4" borderId="14" xfId="0" applyFont="1" applyFill="1" applyBorder="1" applyAlignment="1">
      <alignment vertical="center" wrapText="1"/>
    </xf>
    <xf numFmtId="0" fontId="58" fillId="4" borderId="61" xfId="0" applyFont="1" applyFill="1" applyBorder="1" applyAlignment="1">
      <alignment horizontal="center" vertical="center" wrapText="1"/>
    </xf>
    <xf numFmtId="0" fontId="58" fillId="4" borderId="5" xfId="0" applyFont="1" applyFill="1" applyBorder="1" applyAlignment="1">
      <alignment horizontal="center" vertical="center" wrapText="1"/>
    </xf>
    <xf numFmtId="0" fontId="58" fillId="4" borderId="62" xfId="0" applyFont="1" applyFill="1" applyBorder="1" applyAlignment="1">
      <alignment horizontal="center" vertical="center" wrapText="1"/>
    </xf>
    <xf numFmtId="0" fontId="19" fillId="4" borderId="0" xfId="0" applyFont="1" applyFill="1" applyAlignment="1">
      <alignment vertical="center" wrapText="1"/>
    </xf>
    <xf numFmtId="2" fontId="11" fillId="4" borderId="1" xfId="0" applyNumberFormat="1" applyFont="1" applyFill="1" applyBorder="1" applyAlignment="1">
      <alignment vertical="center" wrapText="1"/>
    </xf>
    <xf numFmtId="0" fontId="19" fillId="4" borderId="5" xfId="0" applyFont="1" applyFill="1" applyBorder="1" applyAlignment="1">
      <alignment horizontal="center" vertical="center" wrapText="1"/>
    </xf>
    <xf numFmtId="0" fontId="11" fillId="4" borderId="19" xfId="0" applyFont="1" applyFill="1" applyBorder="1" applyAlignment="1">
      <alignment horizontal="left" vertical="center" wrapText="1"/>
    </xf>
    <xf numFmtId="2" fontId="11" fillId="4" borderId="19" xfId="0" applyNumberFormat="1" applyFont="1" applyFill="1" applyBorder="1" applyAlignment="1">
      <alignment vertical="center" wrapText="1"/>
    </xf>
    <xf numFmtId="2" fontId="11" fillId="4" borderId="20" xfId="0" applyNumberFormat="1" applyFont="1" applyFill="1" applyBorder="1" applyAlignment="1">
      <alignment vertical="center" wrapText="1"/>
    </xf>
    <xf numFmtId="2" fontId="11" fillId="4" borderId="22" xfId="0" applyNumberFormat="1" applyFont="1" applyFill="1" applyBorder="1" applyAlignment="1">
      <alignment vertical="center" wrapText="1"/>
    </xf>
    <xf numFmtId="0" fontId="11" fillId="4" borderId="56" xfId="0" applyFont="1" applyFill="1" applyBorder="1" applyAlignment="1">
      <alignment vertical="center" wrapText="1"/>
    </xf>
    <xf numFmtId="0" fontId="19" fillId="4" borderId="61" xfId="0" applyFont="1" applyFill="1" applyBorder="1" applyAlignment="1">
      <alignment horizontal="center" vertical="center" wrapText="1"/>
    </xf>
    <xf numFmtId="0" fontId="19" fillId="4" borderId="62" xfId="0" applyFont="1" applyFill="1" applyBorder="1" applyAlignment="1">
      <alignment horizontal="center" vertical="center" wrapText="1"/>
    </xf>
    <xf numFmtId="0" fontId="19" fillId="4" borderId="30"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9" fillId="4" borderId="16" xfId="0" applyFont="1" applyFill="1" applyBorder="1" applyAlignment="1">
      <alignment horizontal="center" vertical="center" wrapText="1"/>
    </xf>
    <xf numFmtId="2" fontId="11" fillId="4" borderId="45" xfId="0" applyNumberFormat="1" applyFont="1" applyFill="1" applyBorder="1" applyAlignment="1">
      <alignment vertical="center" wrapText="1"/>
    </xf>
    <xf numFmtId="2" fontId="11" fillId="4" borderId="7" xfId="0" applyNumberFormat="1" applyFont="1" applyFill="1" applyBorder="1" applyAlignment="1">
      <alignment vertical="center" wrapText="1"/>
    </xf>
    <xf numFmtId="0" fontId="17" fillId="4" borderId="23" xfId="0" applyFont="1" applyFill="1" applyBorder="1" applyAlignment="1">
      <alignment horizontal="center" vertical="center" wrapText="1"/>
    </xf>
    <xf numFmtId="2" fontId="11" fillId="4" borderId="18" xfId="0" applyNumberFormat="1" applyFont="1" applyFill="1" applyBorder="1" applyAlignment="1">
      <alignment vertical="center" wrapText="1"/>
    </xf>
    <xf numFmtId="2" fontId="11" fillId="4" borderId="21" xfId="0" applyNumberFormat="1" applyFont="1" applyFill="1" applyBorder="1" applyAlignment="1">
      <alignment vertical="center" wrapText="1"/>
    </xf>
    <xf numFmtId="0" fontId="10" fillId="0" borderId="0" xfId="0" applyFont="1" applyAlignment="1">
      <alignment vertical="center" wrapText="1"/>
    </xf>
    <xf numFmtId="4" fontId="13" fillId="4" borderId="19" xfId="0" applyNumberFormat="1" applyFont="1" applyFill="1" applyBorder="1" applyAlignment="1">
      <alignment horizontal="right" vertical="center" wrapText="1"/>
    </xf>
    <xf numFmtId="4" fontId="13" fillId="4" borderId="20" xfId="0" applyNumberFormat="1" applyFont="1" applyFill="1" applyBorder="1" applyAlignment="1">
      <alignment horizontal="right" vertical="center" wrapText="1"/>
    </xf>
    <xf numFmtId="4" fontId="13" fillId="4" borderId="52" xfId="0" applyNumberFormat="1" applyFont="1" applyFill="1" applyBorder="1" applyAlignment="1">
      <alignment horizontal="right" vertical="center" wrapText="1"/>
    </xf>
    <xf numFmtId="4" fontId="13" fillId="4" borderId="69" xfId="0" applyNumberFormat="1" applyFont="1" applyFill="1" applyBorder="1" applyAlignment="1">
      <alignment horizontal="right" vertical="center" wrapText="1"/>
    </xf>
    <xf numFmtId="4" fontId="17" fillId="4" borderId="22" xfId="0" applyNumberFormat="1" applyFont="1" applyFill="1" applyBorder="1" applyAlignment="1">
      <alignment vertical="center" wrapText="1"/>
    </xf>
    <xf numFmtId="2" fontId="11" fillId="4" borderId="9" xfId="0" applyNumberFormat="1" applyFont="1" applyFill="1" applyBorder="1" applyAlignment="1">
      <alignment vertical="center" wrapText="1"/>
    </xf>
    <xf numFmtId="2" fontId="11" fillId="4" borderId="35" xfId="0" applyNumberFormat="1" applyFont="1" applyFill="1" applyBorder="1" applyAlignment="1">
      <alignment vertical="center" wrapText="1"/>
    </xf>
    <xf numFmtId="2" fontId="11" fillId="4" borderId="4" xfId="0" applyNumberFormat="1" applyFont="1" applyFill="1" applyBorder="1" applyAlignment="1">
      <alignment vertical="center" wrapText="1"/>
    </xf>
    <xf numFmtId="2" fontId="11" fillId="4" borderId="37" xfId="0" applyNumberFormat="1" applyFont="1" applyFill="1" applyBorder="1" applyAlignment="1">
      <alignment vertical="center" wrapText="1"/>
    </xf>
    <xf numFmtId="2" fontId="11" fillId="4" borderId="12" xfId="0" applyNumberFormat="1" applyFont="1" applyFill="1" applyBorder="1" applyAlignment="1">
      <alignment vertical="center" wrapText="1"/>
    </xf>
    <xf numFmtId="4" fontId="13" fillId="4" borderId="18" xfId="0" applyNumberFormat="1" applyFont="1" applyFill="1" applyBorder="1" applyAlignment="1">
      <alignment horizontal="right" vertical="center" wrapText="1"/>
    </xf>
    <xf numFmtId="4" fontId="13" fillId="4" borderId="54" xfId="0" applyNumberFormat="1" applyFont="1" applyFill="1" applyBorder="1" applyAlignment="1">
      <alignment horizontal="right" vertical="center" wrapText="1"/>
    </xf>
    <xf numFmtId="4" fontId="13" fillId="4" borderId="45" xfId="0" applyNumberFormat="1" applyFont="1" applyFill="1" applyBorder="1" applyAlignment="1">
      <alignment horizontal="right" vertical="center" wrapText="1"/>
    </xf>
    <xf numFmtId="0" fontId="13" fillId="4" borderId="20" xfId="0" applyFont="1" applyFill="1" applyBorder="1" applyAlignment="1">
      <alignment horizontal="left" vertical="center" wrapText="1"/>
    </xf>
    <xf numFmtId="0" fontId="17" fillId="6" borderId="10" xfId="0" applyFont="1" applyFill="1" applyBorder="1" applyAlignment="1">
      <alignment vertical="center" wrapText="1"/>
    </xf>
    <xf numFmtId="0" fontId="11" fillId="6" borderId="10" xfId="0" applyFont="1" applyFill="1" applyBorder="1" applyAlignment="1">
      <alignment vertical="center" wrapText="1"/>
    </xf>
    <xf numFmtId="2" fontId="11" fillId="6" borderId="10" xfId="0" applyNumberFormat="1" applyFont="1" applyFill="1" applyBorder="1" applyAlignment="1">
      <alignment vertical="center" wrapText="1"/>
    </xf>
    <xf numFmtId="4" fontId="17" fillId="6" borderId="14" xfId="0" applyNumberFormat="1" applyFont="1" applyFill="1" applyBorder="1" applyAlignment="1">
      <alignment vertical="center" wrapText="1"/>
    </xf>
    <xf numFmtId="2" fontId="11" fillId="6" borderId="23" xfId="0" applyNumberFormat="1" applyFont="1" applyFill="1" applyBorder="1" applyAlignment="1">
      <alignment vertical="center" wrapText="1"/>
    </xf>
    <xf numFmtId="4" fontId="17" fillId="6" borderId="24" xfId="0" applyNumberFormat="1" applyFont="1" applyFill="1" applyBorder="1" applyAlignment="1">
      <alignment vertical="center" wrapText="1"/>
    </xf>
    <xf numFmtId="2" fontId="11" fillId="6" borderId="50" xfId="0" applyNumberFormat="1" applyFont="1" applyFill="1" applyBorder="1" applyAlignment="1">
      <alignment vertical="center" wrapText="1"/>
    </xf>
    <xf numFmtId="2" fontId="11" fillId="6" borderId="2" xfId="0" applyNumberFormat="1" applyFont="1" applyFill="1" applyBorder="1" applyAlignment="1">
      <alignment vertical="center" wrapText="1"/>
    </xf>
    <xf numFmtId="4" fontId="17" fillId="6" borderId="36" xfId="0" applyNumberFormat="1" applyFont="1" applyFill="1" applyBorder="1" applyAlignment="1">
      <alignment vertical="center" wrapText="1"/>
    </xf>
    <xf numFmtId="0" fontId="24" fillId="6" borderId="24" xfId="0" applyFont="1" applyFill="1" applyBorder="1" applyAlignment="1">
      <alignment horizontal="left" vertical="center" wrapText="1"/>
    </xf>
    <xf numFmtId="4" fontId="24" fillId="6" borderId="46" xfId="0" applyNumberFormat="1" applyFont="1" applyFill="1" applyBorder="1" applyAlignment="1">
      <alignment horizontal="right" vertical="center" wrapText="1"/>
    </xf>
    <xf numFmtId="4" fontId="24" fillId="6" borderId="10" xfId="0" applyNumberFormat="1" applyFont="1" applyFill="1" applyBorder="1" applyAlignment="1">
      <alignment horizontal="right" vertical="center" wrapText="1"/>
    </xf>
    <xf numFmtId="4" fontId="24" fillId="6" borderId="24" xfId="0" applyNumberFormat="1" applyFont="1" applyFill="1" applyBorder="1" applyAlignment="1">
      <alignment horizontal="right" vertical="center" wrapText="1"/>
    </xf>
    <xf numFmtId="4" fontId="24" fillId="6" borderId="23" xfId="0" applyNumberFormat="1" applyFont="1" applyFill="1" applyBorder="1" applyAlignment="1">
      <alignment horizontal="right" vertical="center" wrapText="1"/>
    </xf>
    <xf numFmtId="0" fontId="11" fillId="6" borderId="46" xfId="0" applyFont="1" applyFill="1" applyBorder="1" applyAlignment="1">
      <alignment vertical="center" wrapText="1"/>
    </xf>
    <xf numFmtId="4" fontId="17" fillId="4" borderId="37" xfId="0" applyNumberFormat="1" applyFont="1" applyFill="1" applyBorder="1" applyAlignment="1">
      <alignment vertical="center" wrapText="1"/>
    </xf>
    <xf numFmtId="0" fontId="13" fillId="4" borderId="64" xfId="0" applyFont="1" applyFill="1" applyBorder="1" applyAlignment="1">
      <alignment horizontal="center" vertical="center"/>
    </xf>
    <xf numFmtId="4" fontId="13" fillId="6" borderId="10" xfId="0" applyNumberFormat="1" applyFont="1" applyFill="1" applyBorder="1" applyAlignment="1">
      <alignment horizontal="center" vertical="center" wrapText="1"/>
    </xf>
    <xf numFmtId="4" fontId="24" fillId="6" borderId="10" xfId="0" applyNumberFormat="1" applyFont="1" applyFill="1" applyBorder="1" applyAlignment="1">
      <alignment horizontal="center" vertical="center" wrapText="1"/>
    </xf>
    <xf numFmtId="4" fontId="24" fillId="6" borderId="24" xfId="0" applyNumberFormat="1" applyFont="1" applyFill="1" applyBorder="1" applyAlignment="1">
      <alignment horizontal="center" vertical="center" wrapText="1"/>
    </xf>
    <xf numFmtId="4" fontId="13" fillId="4" borderId="37" xfId="0" applyNumberFormat="1" applyFont="1" applyFill="1" applyBorder="1" applyAlignment="1">
      <alignment horizontal="center" vertical="center" wrapText="1"/>
    </xf>
    <xf numFmtId="0" fontId="42" fillId="4" borderId="56" xfId="0" applyFont="1" applyFill="1" applyBorder="1" applyAlignment="1">
      <alignment horizontal="center" vertical="center"/>
    </xf>
    <xf numFmtId="0" fontId="42" fillId="4" borderId="56" xfId="0" applyFont="1" applyFill="1" applyBorder="1" applyAlignment="1">
      <alignment horizontal="center" vertical="center" wrapText="1"/>
    </xf>
    <xf numFmtId="3" fontId="42" fillId="4" borderId="56" xfId="0" applyNumberFormat="1" applyFont="1" applyFill="1" applyBorder="1" applyAlignment="1">
      <alignment horizontal="center" vertical="center" wrapText="1"/>
    </xf>
    <xf numFmtId="3" fontId="42" fillId="4" borderId="57" xfId="0" applyNumberFormat="1" applyFont="1" applyFill="1" applyBorder="1" applyAlignment="1">
      <alignment horizontal="center" vertical="center" wrapText="1"/>
    </xf>
    <xf numFmtId="0" fontId="24" fillId="6" borderId="10" xfId="0" applyFont="1" applyFill="1" applyBorder="1" applyAlignment="1">
      <alignment horizontal="right" vertical="center" wrapText="1" indent="1"/>
    </xf>
    <xf numFmtId="4" fontId="59" fillId="4" borderId="10" xfId="0" applyNumberFormat="1" applyFont="1" applyFill="1" applyBorder="1" applyAlignment="1">
      <alignment horizontal="center" vertical="center" wrapText="1"/>
    </xf>
    <xf numFmtId="4" fontId="59" fillId="4" borderId="24" xfId="0" applyNumberFormat="1" applyFont="1" applyFill="1" applyBorder="1" applyAlignment="1">
      <alignment horizontal="center" vertical="center" wrapText="1"/>
    </xf>
    <xf numFmtId="3" fontId="42" fillId="4" borderId="59" xfId="0" applyNumberFormat="1" applyFont="1" applyFill="1" applyBorder="1" applyAlignment="1">
      <alignment horizontal="center" vertical="center" wrapText="1"/>
    </xf>
    <xf numFmtId="4" fontId="13" fillId="6" borderId="14" xfId="0" applyNumberFormat="1" applyFont="1" applyFill="1" applyBorder="1" applyAlignment="1">
      <alignment horizontal="left" vertical="center" wrapText="1" indent="1"/>
    </xf>
    <xf numFmtId="4" fontId="59" fillId="4" borderId="23" xfId="0" applyNumberFormat="1" applyFont="1" applyFill="1" applyBorder="1" applyAlignment="1">
      <alignment horizontal="center" vertical="center" wrapText="1"/>
    </xf>
    <xf numFmtId="3" fontId="42" fillId="4" borderId="55" xfId="0" applyNumberFormat="1" applyFont="1" applyFill="1" applyBorder="1" applyAlignment="1">
      <alignment horizontal="center" vertical="center" wrapText="1"/>
    </xf>
    <xf numFmtId="4" fontId="13" fillId="4" borderId="35" xfId="0" applyNumberFormat="1" applyFont="1" applyFill="1" applyBorder="1" applyAlignment="1">
      <alignment horizontal="center" vertical="center" wrapText="1"/>
    </xf>
    <xf numFmtId="4" fontId="13" fillId="4" borderId="21" xfId="0" applyNumberFormat="1" applyFont="1" applyFill="1" applyBorder="1" applyAlignment="1">
      <alignment horizontal="center" vertical="center" wrapText="1"/>
    </xf>
    <xf numFmtId="4" fontId="24" fillId="6" borderId="23" xfId="0" applyNumberFormat="1" applyFont="1" applyFill="1" applyBorder="1" applyAlignment="1">
      <alignment horizontal="center" vertical="center" wrapText="1"/>
    </xf>
    <xf numFmtId="4" fontId="13" fillId="4" borderId="18" xfId="0" applyNumberFormat="1" applyFont="1" applyFill="1" applyBorder="1" applyAlignment="1">
      <alignment horizontal="center" vertical="center" wrapText="1"/>
    </xf>
    <xf numFmtId="4" fontId="13" fillId="6" borderId="23" xfId="0" applyNumberFormat="1" applyFont="1" applyFill="1" applyBorder="1" applyAlignment="1">
      <alignment horizontal="center" vertical="center" wrapText="1"/>
    </xf>
    <xf numFmtId="4" fontId="24" fillId="6" borderId="10" xfId="0" applyNumberFormat="1" applyFont="1" applyFill="1" applyBorder="1" applyAlignment="1">
      <alignment horizontal="left" vertical="center" wrapText="1"/>
    </xf>
    <xf numFmtId="0" fontId="55" fillId="0" borderId="0" xfId="0" applyFont="1" applyAlignment="1">
      <alignment vertical="center" wrapText="1"/>
    </xf>
    <xf numFmtId="4" fontId="17" fillId="4" borderId="4" xfId="0" applyNumberFormat="1" applyFont="1" applyFill="1" applyBorder="1" applyAlignment="1">
      <alignment horizontal="center" vertical="center" wrapText="1"/>
    </xf>
    <xf numFmtId="0" fontId="34" fillId="4" borderId="10" xfId="0" applyFont="1" applyFill="1" applyBorder="1" applyAlignment="1">
      <alignment horizontal="center" vertical="center" wrapText="1"/>
    </xf>
    <xf numFmtId="0" fontId="34" fillId="4" borderId="24" xfId="0" applyFont="1" applyFill="1" applyBorder="1" applyAlignment="1">
      <alignment horizontal="center" vertical="center" wrapText="1"/>
    </xf>
    <xf numFmtId="4" fontId="17" fillId="4" borderId="37" xfId="0" applyNumberFormat="1" applyFont="1" applyFill="1" applyBorder="1" applyAlignment="1">
      <alignment horizontal="center" vertical="center" wrapText="1"/>
    </xf>
    <xf numFmtId="4" fontId="17" fillId="4" borderId="22" xfId="0" applyNumberFormat="1" applyFont="1" applyFill="1" applyBorder="1" applyAlignment="1">
      <alignment horizontal="center" vertical="center" wrapText="1"/>
    </xf>
    <xf numFmtId="4" fontId="17" fillId="6" borderId="10" xfId="0" applyNumberFormat="1" applyFont="1" applyFill="1" applyBorder="1" applyAlignment="1">
      <alignment vertical="center" wrapText="1"/>
    </xf>
    <xf numFmtId="4" fontId="13" fillId="4" borderId="7" xfId="0" applyNumberFormat="1" applyFont="1" applyFill="1" applyBorder="1" applyAlignment="1">
      <alignment horizontal="right" vertical="center" wrapText="1"/>
    </xf>
    <xf numFmtId="4" fontId="13" fillId="4" borderId="21" xfId="0" applyNumberFormat="1" applyFont="1" applyFill="1" applyBorder="1" applyAlignment="1">
      <alignment horizontal="right" vertical="center" wrapText="1"/>
    </xf>
    <xf numFmtId="4" fontId="13" fillId="4" borderId="35" xfId="0" applyNumberFormat="1" applyFont="1" applyFill="1" applyBorder="1" applyAlignment="1">
      <alignment horizontal="right" vertical="center" wrapText="1"/>
    </xf>
    <xf numFmtId="4" fontId="11" fillId="4" borderId="4" xfId="0" applyNumberFormat="1" applyFont="1" applyFill="1" applyBorder="1" applyAlignment="1">
      <alignment horizontal="right" vertical="center" wrapText="1"/>
    </xf>
    <xf numFmtId="4" fontId="11" fillId="4" borderId="37" xfId="0" applyNumberFormat="1" applyFont="1" applyFill="1" applyBorder="1" applyAlignment="1">
      <alignment horizontal="right" vertical="center" wrapText="1"/>
    </xf>
    <xf numFmtId="4" fontId="11" fillId="4" borderId="19" xfId="0" applyNumberFormat="1" applyFont="1" applyFill="1" applyBorder="1" applyAlignment="1">
      <alignment horizontal="right" vertical="center" wrapText="1"/>
    </xf>
    <xf numFmtId="4" fontId="11" fillId="4" borderId="20" xfId="0" applyNumberFormat="1" applyFont="1" applyFill="1" applyBorder="1" applyAlignment="1">
      <alignment horizontal="right" vertical="center" wrapText="1"/>
    </xf>
    <xf numFmtId="4" fontId="13" fillId="6" borderId="23" xfId="0" applyNumberFormat="1" applyFont="1" applyFill="1" applyBorder="1" applyAlignment="1">
      <alignment horizontal="right" vertical="center" wrapText="1"/>
    </xf>
    <xf numFmtId="4" fontId="11" fillId="6" borderId="10" xfId="0" applyNumberFormat="1" applyFont="1" applyFill="1" applyBorder="1" applyAlignment="1">
      <alignment horizontal="right" vertical="center" wrapText="1"/>
    </xf>
    <xf numFmtId="4" fontId="17" fillId="6" borderId="10" xfId="0" applyNumberFormat="1" applyFont="1" applyFill="1" applyBorder="1" applyAlignment="1">
      <alignment horizontal="right" vertical="center" wrapText="1"/>
    </xf>
    <xf numFmtId="4" fontId="17" fillId="6" borderId="24" xfId="0" applyNumberFormat="1" applyFont="1" applyFill="1" applyBorder="1" applyAlignment="1">
      <alignment horizontal="right" vertical="center" wrapText="1"/>
    </xf>
    <xf numFmtId="4" fontId="13" fillId="4" borderId="32" xfId="0" applyNumberFormat="1" applyFont="1" applyFill="1" applyBorder="1" applyAlignment="1">
      <alignment horizontal="right" vertical="center" wrapText="1"/>
    </xf>
    <xf numFmtId="4" fontId="13" fillId="6" borderId="46" xfId="0" applyNumberFormat="1" applyFont="1" applyFill="1" applyBorder="1" applyAlignment="1">
      <alignment horizontal="right" vertical="center" wrapText="1"/>
    </xf>
    <xf numFmtId="0" fontId="13" fillId="4" borderId="22" xfId="0" applyFont="1" applyFill="1" applyBorder="1" applyAlignment="1">
      <alignment vertical="center" wrapText="1"/>
    </xf>
    <xf numFmtId="0" fontId="13" fillId="4" borderId="20" xfId="0" applyFont="1" applyFill="1" applyBorder="1" applyAlignment="1">
      <alignment vertical="center" wrapText="1"/>
    </xf>
    <xf numFmtId="0" fontId="24" fillId="6" borderId="24" xfId="0" applyFont="1" applyFill="1" applyBorder="1" applyAlignment="1">
      <alignment horizontal="right" vertical="center" wrapText="1"/>
    </xf>
    <xf numFmtId="0" fontId="13" fillId="4" borderId="64" xfId="0" applyFont="1" applyFill="1" applyBorder="1" applyAlignment="1">
      <alignment vertical="center" wrapText="1"/>
    </xf>
    <xf numFmtId="0" fontId="24" fillId="4" borderId="65" xfId="0" applyFont="1" applyFill="1" applyBorder="1" applyAlignment="1">
      <alignment horizontal="right" vertical="center" wrapText="1"/>
    </xf>
    <xf numFmtId="4" fontId="13" fillId="4" borderId="40" xfId="0" applyNumberFormat="1" applyFont="1" applyFill="1" applyBorder="1" applyAlignment="1">
      <alignment horizontal="right" vertical="center" wrapText="1"/>
    </xf>
    <xf numFmtId="4" fontId="13" fillId="4" borderId="64" xfId="0" applyNumberFormat="1" applyFont="1" applyFill="1" applyBorder="1" applyAlignment="1">
      <alignment horizontal="right" vertical="center" wrapText="1"/>
    </xf>
    <xf numFmtId="4" fontId="17" fillId="4" borderId="65" xfId="0" applyNumberFormat="1" applyFont="1" applyFill="1" applyBorder="1" applyAlignment="1">
      <alignment horizontal="right" vertical="center" wrapText="1"/>
    </xf>
    <xf numFmtId="4" fontId="13" fillId="4" borderId="63" xfId="0" applyNumberFormat="1" applyFont="1" applyFill="1" applyBorder="1" applyAlignment="1">
      <alignment horizontal="right" vertical="center" wrapText="1"/>
    </xf>
    <xf numFmtId="0" fontId="24" fillId="4" borderId="15" xfId="0" applyFont="1" applyFill="1" applyBorder="1" applyAlignment="1">
      <alignment horizontal="center" vertical="center" wrapText="1"/>
    </xf>
    <xf numFmtId="0" fontId="17" fillId="4" borderId="36"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58" fillId="4" borderId="55" xfId="0" applyFont="1" applyFill="1" applyBorder="1" applyAlignment="1">
      <alignment horizontal="center" vertical="center" wrapText="1"/>
    </xf>
    <xf numFmtId="0" fontId="58" fillId="4" borderId="56" xfId="0" applyFont="1" applyFill="1" applyBorder="1" applyAlignment="1">
      <alignment horizontal="center" vertical="center" wrapText="1"/>
    </xf>
    <xf numFmtId="0" fontId="58" fillId="4" borderId="60" xfId="0" applyFont="1" applyFill="1" applyBorder="1" applyAlignment="1">
      <alignment horizontal="center" vertical="center" wrapText="1"/>
    </xf>
    <xf numFmtId="0" fontId="19" fillId="4" borderId="56" xfId="0" applyFont="1" applyFill="1" applyBorder="1" applyAlignment="1">
      <alignment horizontal="center" vertical="center" wrapText="1"/>
    </xf>
    <xf numFmtId="0" fontId="19" fillId="4" borderId="57" xfId="0" applyFont="1" applyFill="1" applyBorder="1" applyAlignment="1">
      <alignment horizontal="center" vertical="center" wrapText="1"/>
    </xf>
    <xf numFmtId="0" fontId="58" fillId="4" borderId="57" xfId="0" applyFont="1" applyFill="1" applyBorder="1" applyAlignment="1">
      <alignment horizontal="center" vertical="center" wrapText="1"/>
    </xf>
    <xf numFmtId="4" fontId="11" fillId="4" borderId="0" xfId="0" applyNumberFormat="1" applyFont="1" applyFill="1" applyAlignment="1">
      <alignment vertical="center" wrapText="1"/>
    </xf>
    <xf numFmtId="0" fontId="57" fillId="4" borderId="0" xfId="0" applyFont="1" applyFill="1" applyAlignment="1">
      <alignment vertical="center" wrapText="1"/>
    </xf>
    <xf numFmtId="4" fontId="57" fillId="4" borderId="0" xfId="0" applyNumberFormat="1" applyFont="1" applyFill="1" applyAlignment="1">
      <alignment vertical="center" wrapText="1"/>
    </xf>
    <xf numFmtId="0" fontId="17" fillId="4" borderId="9" xfId="0" applyFont="1" applyFill="1" applyBorder="1" applyAlignment="1">
      <alignment horizontal="center" vertical="center" wrapText="1"/>
    </xf>
    <xf numFmtId="49" fontId="11" fillId="4" borderId="21" xfId="0" applyNumberFormat="1" applyFont="1" applyFill="1" applyBorder="1" applyAlignment="1">
      <alignment horizontal="left" vertical="center" wrapText="1"/>
    </xf>
    <xf numFmtId="49" fontId="11" fillId="4" borderId="23" xfId="0" applyNumberFormat="1" applyFont="1" applyFill="1" applyBorder="1" applyAlignment="1">
      <alignment horizontal="left" vertical="center" wrapText="1"/>
    </xf>
    <xf numFmtId="49" fontId="17" fillId="4" borderId="21" xfId="0" applyNumberFormat="1" applyFont="1" applyFill="1" applyBorder="1" applyAlignment="1">
      <alignment horizontal="left" vertical="center" wrapText="1"/>
    </xf>
    <xf numFmtId="4" fontId="31" fillId="4" borderId="22" xfId="0" applyNumberFormat="1" applyFont="1" applyFill="1" applyBorder="1" applyAlignment="1">
      <alignment horizontal="center" vertical="center"/>
    </xf>
    <xf numFmtId="4" fontId="31" fillId="4" borderId="24" xfId="0" applyNumberFormat="1" applyFont="1" applyFill="1" applyBorder="1" applyAlignment="1">
      <alignment horizontal="center" vertical="center"/>
    </xf>
    <xf numFmtId="4" fontId="31" fillId="4" borderId="37" xfId="0" applyNumberFormat="1" applyFont="1" applyFill="1" applyBorder="1" applyAlignment="1">
      <alignment horizontal="center" vertical="center"/>
    </xf>
    <xf numFmtId="49" fontId="17" fillId="4" borderId="35" xfId="0" applyNumberFormat="1" applyFont="1" applyFill="1" applyBorder="1" applyAlignment="1">
      <alignment horizontal="left" vertical="center" wrapText="1"/>
    </xf>
    <xf numFmtId="49" fontId="11" fillId="4" borderId="13" xfId="0" applyNumberFormat="1" applyFont="1" applyFill="1" applyBorder="1" applyAlignment="1">
      <alignment horizontal="left" vertical="center" wrapText="1"/>
    </xf>
    <xf numFmtId="49" fontId="11" fillId="4" borderId="6" xfId="0" applyNumberFormat="1" applyFont="1" applyFill="1" applyBorder="1" applyAlignment="1">
      <alignment horizontal="left" vertical="center" wrapText="1"/>
    </xf>
    <xf numFmtId="49" fontId="11" fillId="4" borderId="51" xfId="0" applyNumberFormat="1" applyFont="1" applyFill="1" applyBorder="1" applyAlignment="1">
      <alignment horizontal="left" vertical="center" wrapText="1"/>
    </xf>
    <xf numFmtId="49" fontId="11" fillId="4" borderId="33" xfId="0" applyNumberFormat="1" applyFont="1" applyFill="1" applyBorder="1" applyAlignment="1">
      <alignment horizontal="left" vertical="center" wrapText="1"/>
    </xf>
    <xf numFmtId="0" fontId="13" fillId="4" borderId="0" xfId="0" applyFont="1" applyFill="1" applyAlignment="1">
      <alignment horizontal="center" vertical="center" wrapText="1"/>
    </xf>
    <xf numFmtId="4" fontId="11" fillId="4" borderId="7" xfId="0" applyNumberFormat="1" applyFont="1" applyFill="1" applyBorder="1" applyAlignment="1">
      <alignment vertical="center" wrapText="1"/>
    </xf>
    <xf numFmtId="4" fontId="17" fillId="4" borderId="9" xfId="0" applyNumberFormat="1" applyFont="1" applyFill="1" applyBorder="1" applyAlignment="1">
      <alignment vertical="center" wrapText="1"/>
    </xf>
    <xf numFmtId="4" fontId="17" fillId="4" borderId="7" xfId="0" applyNumberFormat="1" applyFont="1" applyFill="1" applyBorder="1" applyAlignment="1">
      <alignment vertical="center" wrapText="1"/>
    </xf>
    <xf numFmtId="4" fontId="17" fillId="4" borderId="21" xfId="0" applyNumberFormat="1" applyFont="1" applyFill="1" applyBorder="1" applyAlignment="1">
      <alignment vertical="center" wrapText="1"/>
    </xf>
    <xf numFmtId="4" fontId="11" fillId="4" borderId="21" xfId="0" applyNumberFormat="1" applyFont="1" applyFill="1" applyBorder="1" applyAlignment="1">
      <alignment vertical="center" wrapText="1"/>
    </xf>
    <xf numFmtId="0" fontId="17" fillId="4" borderId="13" xfId="0" applyFont="1" applyFill="1" applyBorder="1" applyAlignment="1">
      <alignment horizontal="center" vertical="center" wrapText="1"/>
    </xf>
    <xf numFmtId="4" fontId="49" fillId="4" borderId="1" xfId="0" applyNumberFormat="1" applyFont="1" applyFill="1" applyBorder="1" applyAlignment="1">
      <alignment horizontal="center" vertical="center" wrapText="1"/>
    </xf>
    <xf numFmtId="3" fontId="11" fillId="4" borderId="0" xfId="0" applyNumberFormat="1" applyFont="1" applyFill="1" applyAlignment="1">
      <alignment vertical="center" wrapText="1"/>
    </xf>
    <xf numFmtId="0" fontId="10" fillId="4" borderId="1" xfId="0" applyFont="1" applyFill="1" applyBorder="1" applyAlignment="1">
      <alignment horizontal="left" vertical="center" wrapText="1"/>
    </xf>
    <xf numFmtId="0" fontId="10" fillId="4" borderId="22" xfId="0" applyFont="1" applyFill="1" applyBorder="1" applyAlignment="1">
      <alignment horizontal="left" vertical="center" wrapText="1"/>
    </xf>
    <xf numFmtId="4" fontId="11" fillId="4" borderId="2" xfId="0" applyNumberFormat="1" applyFont="1" applyFill="1" applyBorder="1" applyAlignment="1">
      <alignment vertical="center" wrapText="1"/>
    </xf>
    <xf numFmtId="4" fontId="11" fillId="4" borderId="20" xfId="0" applyNumberFormat="1" applyFont="1" applyFill="1" applyBorder="1" applyAlignment="1">
      <alignment vertical="center" wrapText="1"/>
    </xf>
    <xf numFmtId="4" fontId="17" fillId="4" borderId="24" xfId="0" applyNumberFormat="1" applyFont="1" applyFill="1" applyBorder="1" applyAlignment="1">
      <alignment vertical="center" wrapText="1"/>
    </xf>
    <xf numFmtId="4" fontId="49" fillId="4" borderId="9" xfId="0" applyNumberFormat="1" applyFont="1" applyFill="1" applyBorder="1" applyAlignment="1">
      <alignment horizontal="center" vertical="center" wrapText="1"/>
    </xf>
    <xf numFmtId="4" fontId="11" fillId="4" borderId="12" xfId="0" applyNumberFormat="1" applyFont="1" applyFill="1" applyBorder="1" applyAlignment="1">
      <alignment vertical="center" wrapText="1"/>
    </xf>
    <xf numFmtId="4" fontId="17" fillId="4" borderId="26" xfId="0" applyNumberFormat="1" applyFont="1" applyFill="1" applyBorder="1" applyAlignment="1">
      <alignment vertical="center" wrapText="1"/>
    </xf>
    <xf numFmtId="4" fontId="49" fillId="4" borderId="21" xfId="0" applyNumberFormat="1" applyFont="1" applyFill="1" applyBorder="1" applyAlignment="1">
      <alignment horizontal="center" vertical="center" wrapText="1"/>
    </xf>
    <xf numFmtId="4" fontId="49" fillId="4" borderId="22" xfId="0" applyNumberFormat="1" applyFont="1" applyFill="1" applyBorder="1" applyAlignment="1">
      <alignment horizontal="center" vertical="center" wrapText="1"/>
    </xf>
    <xf numFmtId="4" fontId="11" fillId="4" borderId="18" xfId="0" applyNumberFormat="1" applyFont="1" applyFill="1" applyBorder="1" applyAlignment="1">
      <alignment vertical="center" wrapText="1"/>
    </xf>
    <xf numFmtId="4" fontId="11" fillId="4" borderId="21" xfId="0" applyNumberFormat="1" applyFont="1" applyFill="1" applyBorder="1" applyAlignment="1">
      <alignment horizontal="center" vertical="center" wrapText="1"/>
    </xf>
    <xf numFmtId="4" fontId="11" fillId="4" borderId="23" xfId="0" applyNumberFormat="1" applyFont="1" applyFill="1" applyBorder="1" applyAlignment="1">
      <alignment vertical="center" wrapText="1"/>
    </xf>
    <xf numFmtId="4" fontId="11" fillId="4" borderId="12" xfId="0" applyNumberFormat="1" applyFont="1" applyFill="1" applyBorder="1" applyAlignment="1">
      <alignment horizontal="right" vertical="center" wrapText="1"/>
    </xf>
    <xf numFmtId="4" fontId="11" fillId="4" borderId="18" xfId="0" applyNumberFormat="1" applyFont="1" applyFill="1" applyBorder="1" applyAlignment="1">
      <alignment horizontal="left" vertical="center" wrapText="1"/>
    </xf>
    <xf numFmtId="4" fontId="11" fillId="4" borderId="21" xfId="0" applyNumberFormat="1" applyFont="1" applyFill="1" applyBorder="1" applyAlignment="1">
      <alignment horizontal="left" vertical="center" wrapText="1"/>
    </xf>
    <xf numFmtId="4" fontId="11" fillId="4" borderId="45" xfId="0" applyNumberFormat="1" applyFont="1" applyFill="1" applyBorder="1" applyAlignment="1">
      <alignment vertical="center" wrapText="1"/>
    </xf>
    <xf numFmtId="4" fontId="11" fillId="4" borderId="46" xfId="0" applyNumberFormat="1" applyFont="1" applyFill="1" applyBorder="1" applyAlignment="1">
      <alignment vertical="center" wrapText="1"/>
    </xf>
    <xf numFmtId="4" fontId="11" fillId="4" borderId="66" xfId="0" applyNumberFormat="1" applyFont="1" applyFill="1" applyBorder="1" applyAlignment="1">
      <alignment vertical="center" wrapText="1"/>
    </xf>
    <xf numFmtId="4" fontId="17" fillId="4" borderId="14" xfId="0" applyNumberFormat="1" applyFont="1" applyFill="1" applyBorder="1" applyAlignment="1">
      <alignment vertical="center" wrapText="1"/>
    </xf>
    <xf numFmtId="4" fontId="11" fillId="4" borderId="67" xfId="0" applyNumberFormat="1" applyFont="1" applyFill="1" applyBorder="1" applyAlignment="1">
      <alignment vertical="center" wrapText="1"/>
    </xf>
    <xf numFmtId="4" fontId="17" fillId="4" borderId="68" xfId="0" applyNumberFormat="1" applyFont="1" applyFill="1" applyBorder="1" applyAlignment="1">
      <alignment vertical="center" wrapText="1"/>
    </xf>
    <xf numFmtId="4" fontId="11" fillId="4" borderId="80" xfId="0" applyNumberFormat="1" applyFont="1" applyFill="1" applyBorder="1" applyAlignment="1">
      <alignment vertical="center" wrapText="1"/>
    </xf>
    <xf numFmtId="4" fontId="17" fillId="4" borderId="0" xfId="0" applyNumberFormat="1" applyFont="1" applyFill="1" applyAlignment="1">
      <alignment horizontal="left" vertical="center" wrapText="1"/>
    </xf>
    <xf numFmtId="3" fontId="11" fillId="4" borderId="1" xfId="0" applyNumberFormat="1" applyFont="1" applyFill="1" applyBorder="1" applyAlignment="1">
      <alignment horizontal="center" vertical="center" wrapText="1"/>
    </xf>
    <xf numFmtId="3" fontId="11" fillId="4" borderId="21" xfId="0" applyNumberFormat="1" applyFont="1" applyFill="1" applyBorder="1" applyAlignment="1">
      <alignment horizontal="center" vertical="center" wrapText="1"/>
    </xf>
    <xf numFmtId="0" fontId="17" fillId="4" borderId="6" xfId="0" applyFont="1" applyFill="1" applyBorder="1" applyAlignment="1">
      <alignment vertical="center" wrapText="1"/>
    </xf>
    <xf numFmtId="4" fontId="17" fillId="4" borderId="0" xfId="0" applyNumberFormat="1" applyFont="1" applyFill="1" applyAlignment="1">
      <alignment vertical="center" wrapText="1"/>
    </xf>
    <xf numFmtId="3" fontId="17" fillId="4" borderId="0" xfId="0" applyNumberFormat="1" applyFont="1" applyFill="1" applyAlignment="1">
      <alignment vertical="center" wrapText="1"/>
    </xf>
    <xf numFmtId="4" fontId="17" fillId="4" borderId="10" xfId="0" applyNumberFormat="1" applyFont="1" applyFill="1" applyBorder="1" applyAlignment="1">
      <alignment vertical="center" wrapText="1"/>
    </xf>
    <xf numFmtId="4" fontId="11" fillId="4" borderId="54" xfId="0" applyNumberFormat="1" applyFont="1" applyFill="1" applyBorder="1" applyAlignment="1">
      <alignment horizontal="left" vertical="center" wrapText="1"/>
    </xf>
    <xf numFmtId="4" fontId="11" fillId="4" borderId="69" xfId="0" applyNumberFormat="1" applyFont="1" applyFill="1" applyBorder="1" applyAlignment="1">
      <alignment horizontal="right" vertical="center" wrapText="1"/>
    </xf>
    <xf numFmtId="4" fontId="11" fillId="4" borderId="49" xfId="0" applyNumberFormat="1" applyFont="1" applyFill="1" applyBorder="1" applyAlignment="1">
      <alignment vertical="center" wrapText="1"/>
    </xf>
    <xf numFmtId="4" fontId="11" fillId="4" borderId="54" xfId="0" applyNumberFormat="1" applyFont="1" applyFill="1" applyBorder="1" applyAlignment="1">
      <alignment vertical="center" wrapText="1"/>
    </xf>
    <xf numFmtId="4" fontId="17" fillId="4" borderId="25" xfId="0" applyNumberFormat="1" applyFont="1" applyFill="1" applyBorder="1" applyAlignment="1">
      <alignment horizontal="left" vertical="center" wrapText="1"/>
    </xf>
    <xf numFmtId="4" fontId="17" fillId="4" borderId="78" xfId="0" applyNumberFormat="1" applyFont="1" applyFill="1" applyBorder="1" applyAlignment="1">
      <alignment vertical="center" wrapText="1"/>
    </xf>
    <xf numFmtId="3" fontId="11" fillId="4" borderId="71" xfId="0" applyNumberFormat="1" applyFont="1" applyFill="1" applyBorder="1" applyAlignment="1">
      <alignment horizontal="center" vertical="center" wrapText="1"/>
    </xf>
    <xf numFmtId="4" fontId="17" fillId="4" borderId="71" xfId="0" applyNumberFormat="1" applyFont="1" applyFill="1" applyBorder="1" applyAlignment="1">
      <alignment horizontal="left" vertical="center" wrapText="1"/>
    </xf>
    <xf numFmtId="4" fontId="17" fillId="4" borderId="70" xfId="0" applyNumberFormat="1" applyFont="1" applyFill="1" applyBorder="1" applyAlignment="1">
      <alignment horizontal="left" vertical="center" wrapText="1"/>
    </xf>
    <xf numFmtId="4" fontId="17" fillId="4" borderId="75" xfId="0" applyNumberFormat="1" applyFont="1" applyFill="1" applyBorder="1" applyAlignment="1">
      <alignment vertical="center" wrapText="1"/>
    </xf>
    <xf numFmtId="0" fontId="10" fillId="4" borderId="7" xfId="0" applyFont="1" applyFill="1" applyBorder="1" applyAlignment="1">
      <alignment horizontal="left" vertical="center" wrapText="1"/>
    </xf>
    <xf numFmtId="0" fontId="10" fillId="4" borderId="21" xfId="0" applyFont="1" applyFill="1" applyBorder="1" applyAlignment="1">
      <alignment horizontal="left" vertical="center" wrapText="1"/>
    </xf>
    <xf numFmtId="0" fontId="10" fillId="4" borderId="67" xfId="0" applyFont="1" applyFill="1" applyBorder="1" applyAlignment="1">
      <alignment horizontal="center" vertical="center" wrapText="1"/>
    </xf>
    <xf numFmtId="0" fontId="10" fillId="4" borderId="67" xfId="0" applyFont="1" applyFill="1" applyBorder="1" applyAlignment="1">
      <alignment horizontal="left" vertical="center" wrapText="1"/>
    </xf>
    <xf numFmtId="0" fontId="10" fillId="4" borderId="68" xfId="0" applyFont="1" applyFill="1" applyBorder="1" applyAlignment="1">
      <alignment horizontal="center" vertical="center" wrapText="1"/>
    </xf>
    <xf numFmtId="49" fontId="17" fillId="4" borderId="27" xfId="0" applyNumberFormat="1" applyFont="1" applyFill="1" applyBorder="1" applyAlignment="1">
      <alignment horizontal="left" vertical="center" wrapText="1"/>
    </xf>
    <xf numFmtId="49" fontId="11" fillId="4" borderId="34" xfId="0" applyNumberFormat="1" applyFont="1" applyFill="1" applyBorder="1" applyAlignment="1">
      <alignment horizontal="left" vertical="center" wrapText="1"/>
    </xf>
    <xf numFmtId="49" fontId="11" fillId="4" borderId="8" xfId="0" applyNumberFormat="1" applyFont="1" applyFill="1" applyBorder="1" applyAlignment="1">
      <alignment horizontal="left" vertical="center" wrapText="1"/>
    </xf>
    <xf numFmtId="4" fontId="11" fillId="4" borderId="36" xfId="0" applyNumberFormat="1" applyFont="1" applyFill="1" applyBorder="1" applyAlignment="1">
      <alignment vertical="center" wrapText="1"/>
    </xf>
    <xf numFmtId="4" fontId="17" fillId="4" borderId="2" xfId="0" applyNumberFormat="1" applyFont="1" applyFill="1" applyBorder="1" applyAlignment="1">
      <alignment vertical="center" wrapText="1"/>
    </xf>
    <xf numFmtId="0" fontId="34" fillId="4" borderId="34" xfId="0" applyFont="1" applyFill="1" applyBorder="1" applyAlignment="1">
      <alignment horizontal="center" vertical="center"/>
    </xf>
    <xf numFmtId="0" fontId="34" fillId="4" borderId="11" xfId="0" applyFont="1" applyFill="1" applyBorder="1" applyAlignment="1">
      <alignment horizontal="center" vertical="center"/>
    </xf>
    <xf numFmtId="4" fontId="31" fillId="4" borderId="1" xfId="0" applyNumberFormat="1" applyFont="1" applyFill="1" applyBorder="1" applyAlignment="1">
      <alignment vertical="center"/>
    </xf>
    <xf numFmtId="4" fontId="31" fillId="4" borderId="18" xfId="0" applyNumberFormat="1" applyFont="1" applyFill="1" applyBorder="1" applyAlignment="1">
      <alignment vertical="center"/>
    </xf>
    <xf numFmtId="4" fontId="31" fillId="4" borderId="19" xfId="0" applyNumberFormat="1" applyFont="1" applyFill="1" applyBorder="1" applyAlignment="1">
      <alignment vertical="center"/>
    </xf>
    <xf numFmtId="4" fontId="31" fillId="4" borderId="21" xfId="0" applyNumberFormat="1" applyFont="1" applyFill="1" applyBorder="1" applyAlignment="1">
      <alignment vertical="center"/>
    </xf>
    <xf numFmtId="4" fontId="31" fillId="4" borderId="23" xfId="0" applyNumberFormat="1" applyFont="1" applyFill="1" applyBorder="1" applyAlignment="1">
      <alignment vertical="center"/>
    </xf>
    <xf numFmtId="4" fontId="31" fillId="4" borderId="10" xfId="0" applyNumberFormat="1" applyFont="1" applyFill="1" applyBorder="1" applyAlignment="1">
      <alignment vertical="center"/>
    </xf>
    <xf numFmtId="49" fontId="34" fillId="4" borderId="68" xfId="0" applyNumberFormat="1" applyFont="1" applyFill="1" applyBorder="1" applyAlignment="1">
      <alignment horizontal="center" vertical="center" wrapText="1"/>
    </xf>
    <xf numFmtId="0" fontId="34" fillId="4" borderId="12" xfId="0" applyFont="1" applyFill="1" applyBorder="1" applyAlignment="1">
      <alignment vertical="center"/>
    </xf>
    <xf numFmtId="0" fontId="34" fillId="4" borderId="9" xfId="0" applyFont="1" applyFill="1" applyBorder="1" applyAlignment="1">
      <alignment vertical="center"/>
    </xf>
    <xf numFmtId="0" fontId="34" fillId="4" borderId="36" xfId="0" applyFont="1" applyFill="1" applyBorder="1" applyAlignment="1">
      <alignment horizontal="center" vertical="center"/>
    </xf>
    <xf numFmtId="4" fontId="11" fillId="4" borderId="20" xfId="0" applyNumberFormat="1" applyFont="1" applyFill="1" applyBorder="1" applyAlignment="1">
      <alignment vertical="center"/>
    </xf>
    <xf numFmtId="49" fontId="17" fillId="4" borderId="80" xfId="0" applyNumberFormat="1" applyFont="1" applyFill="1" applyBorder="1" applyAlignment="1">
      <alignment vertical="center" wrapText="1"/>
    </xf>
    <xf numFmtId="49" fontId="11" fillId="4" borderId="67" xfId="0" applyNumberFormat="1" applyFont="1" applyFill="1" applyBorder="1" applyAlignment="1">
      <alignment horizontal="left" vertical="center" wrapText="1"/>
    </xf>
    <xf numFmtId="49" fontId="11" fillId="4" borderId="68" xfId="0" applyNumberFormat="1" applyFont="1" applyFill="1" applyBorder="1" applyAlignment="1">
      <alignment horizontal="left" vertical="center" wrapText="1"/>
    </xf>
    <xf numFmtId="0" fontId="31" fillId="4" borderId="0" xfId="0" applyFont="1" applyFill="1" applyAlignment="1">
      <alignment vertical="center" wrapText="1"/>
    </xf>
    <xf numFmtId="0" fontId="17" fillId="4" borderId="13" xfId="0" applyFont="1" applyFill="1" applyBorder="1" applyAlignment="1">
      <alignment vertical="center" wrapText="1"/>
    </xf>
    <xf numFmtId="0" fontId="17" fillId="4" borderId="26" xfId="0" applyFont="1" applyFill="1" applyBorder="1" applyAlignment="1">
      <alignment vertical="center" wrapText="1"/>
    </xf>
    <xf numFmtId="4" fontId="31" fillId="4" borderId="9" xfId="0" applyNumberFormat="1" applyFont="1" applyFill="1" applyBorder="1" applyAlignment="1">
      <alignment vertical="center" wrapText="1"/>
    </xf>
    <xf numFmtId="4" fontId="31" fillId="4" borderId="1" xfId="0" applyNumberFormat="1" applyFont="1" applyFill="1" applyBorder="1" applyAlignment="1">
      <alignment horizontal="center" vertical="center" wrapText="1"/>
    </xf>
    <xf numFmtId="4" fontId="31" fillId="4" borderId="22" xfId="0" applyNumberFormat="1" applyFont="1" applyFill="1" applyBorder="1" applyAlignment="1">
      <alignment horizontal="center" vertical="center" wrapText="1"/>
    </xf>
    <xf numFmtId="4" fontId="31" fillId="4" borderId="14" xfId="0" applyNumberFormat="1" applyFont="1" applyFill="1" applyBorder="1" applyAlignment="1">
      <alignment vertical="center" wrapText="1"/>
    </xf>
    <xf numFmtId="4" fontId="31" fillId="4" borderId="10" xfId="0" applyNumberFormat="1" applyFont="1" applyFill="1" applyBorder="1" applyAlignment="1">
      <alignment horizontal="center" vertical="center" wrapText="1"/>
    </xf>
    <xf numFmtId="4" fontId="31" fillId="4" borderId="24" xfId="0" applyNumberFormat="1" applyFont="1" applyFill="1" applyBorder="1" applyAlignment="1">
      <alignment horizontal="center" vertical="center" wrapText="1"/>
    </xf>
    <xf numFmtId="0" fontId="34" fillId="4" borderId="34" xfId="0" applyFont="1" applyFill="1" applyBorder="1" applyAlignment="1">
      <alignment horizontal="center" vertical="center" wrapText="1"/>
    </xf>
    <xf numFmtId="0" fontId="34" fillId="4" borderId="11" xfId="0" applyFont="1" applyFill="1" applyBorder="1" applyAlignment="1">
      <alignment horizontal="center" vertical="center" wrapText="1"/>
    </xf>
    <xf numFmtId="4" fontId="31" fillId="4" borderId="1" xfId="0" applyNumberFormat="1" applyFont="1" applyFill="1" applyBorder="1" applyAlignment="1">
      <alignment vertical="center" wrapText="1"/>
    </xf>
    <xf numFmtId="166" fontId="31" fillId="4" borderId="1" xfId="0" applyNumberFormat="1" applyFont="1" applyFill="1" applyBorder="1" applyAlignment="1">
      <alignment vertical="center" wrapText="1"/>
    </xf>
    <xf numFmtId="0" fontId="34" fillId="4" borderId="36" xfId="0" applyFont="1" applyFill="1" applyBorder="1" applyAlignment="1">
      <alignment horizontal="center" vertical="center" wrapText="1"/>
    </xf>
    <xf numFmtId="4" fontId="31" fillId="4" borderId="22" xfId="0" applyNumberFormat="1" applyFont="1" applyFill="1" applyBorder="1" applyAlignment="1">
      <alignment vertical="center" wrapText="1"/>
    </xf>
    <xf numFmtId="166" fontId="31" fillId="4" borderId="22" xfId="0" applyNumberFormat="1" applyFont="1" applyFill="1" applyBorder="1" applyAlignment="1">
      <alignment vertical="center" wrapText="1"/>
    </xf>
    <xf numFmtId="4" fontId="31" fillId="4" borderId="7" xfId="0" applyNumberFormat="1" applyFont="1" applyFill="1" applyBorder="1" applyAlignment="1">
      <alignment vertical="center" wrapText="1"/>
    </xf>
    <xf numFmtId="4" fontId="31" fillId="4" borderId="21" xfId="0" applyNumberFormat="1" applyFont="1" applyFill="1" applyBorder="1" applyAlignment="1">
      <alignment vertical="center" wrapText="1"/>
    </xf>
    <xf numFmtId="166" fontId="31" fillId="4" borderId="21" xfId="0" applyNumberFormat="1" applyFont="1" applyFill="1" applyBorder="1" applyAlignment="1">
      <alignment vertical="center" wrapText="1"/>
    </xf>
    <xf numFmtId="0" fontId="34" fillId="4" borderId="11" xfId="0" applyFont="1" applyFill="1" applyBorder="1" applyAlignment="1">
      <alignment vertical="center" wrapText="1"/>
    </xf>
    <xf numFmtId="4" fontId="17" fillId="4" borderId="18" xfId="0" applyNumberFormat="1" applyFont="1" applyFill="1" applyBorder="1" applyAlignment="1">
      <alignment vertical="center" wrapText="1"/>
    </xf>
    <xf numFmtId="4" fontId="17" fillId="4" borderId="19" xfId="0" applyNumberFormat="1" applyFont="1" applyFill="1" applyBorder="1" applyAlignment="1">
      <alignment vertical="center" wrapText="1"/>
    </xf>
    <xf numFmtId="4" fontId="17" fillId="4" borderId="20" xfId="0" applyNumberFormat="1" applyFont="1" applyFill="1" applyBorder="1" applyAlignment="1">
      <alignment vertical="center" wrapText="1"/>
    </xf>
    <xf numFmtId="4" fontId="31" fillId="4" borderId="23" xfId="0" applyNumberFormat="1" applyFont="1" applyFill="1" applyBorder="1" applyAlignment="1">
      <alignment vertical="center" wrapText="1"/>
    </xf>
    <xf numFmtId="4" fontId="31" fillId="4" borderId="10" xfId="0" applyNumberFormat="1" applyFont="1" applyFill="1" applyBorder="1" applyAlignment="1">
      <alignment vertical="center" wrapText="1"/>
    </xf>
    <xf numFmtId="4" fontId="31" fillId="4" borderId="24" xfId="0" applyNumberFormat="1" applyFont="1" applyFill="1" applyBorder="1" applyAlignment="1">
      <alignment vertical="center" wrapText="1"/>
    </xf>
    <xf numFmtId="4" fontId="17" fillId="4" borderId="12" xfId="0" applyNumberFormat="1" applyFont="1" applyFill="1" applyBorder="1" applyAlignment="1">
      <alignment vertical="center" wrapText="1"/>
    </xf>
    <xf numFmtId="0" fontId="34" fillId="4" borderId="2" xfId="0" applyFont="1" applyFill="1" applyBorder="1" applyAlignment="1">
      <alignment horizontal="center" vertical="center" wrapText="1"/>
    </xf>
    <xf numFmtId="4" fontId="11" fillId="4" borderId="14" xfId="0" applyNumberFormat="1" applyFont="1" applyFill="1" applyBorder="1" applyAlignment="1">
      <alignment vertical="center" wrapText="1"/>
    </xf>
    <xf numFmtId="167" fontId="31" fillId="4" borderId="23" xfId="0" applyNumberFormat="1" applyFont="1" applyFill="1" applyBorder="1" applyAlignment="1">
      <alignment vertical="center" wrapText="1"/>
    </xf>
    <xf numFmtId="167" fontId="31" fillId="4" borderId="10" xfId="0" applyNumberFormat="1" applyFont="1" applyFill="1" applyBorder="1" applyAlignment="1">
      <alignment vertical="center" wrapText="1"/>
    </xf>
    <xf numFmtId="167" fontId="31" fillId="4" borderId="24" xfId="0" applyNumberFormat="1" applyFont="1" applyFill="1" applyBorder="1" applyAlignment="1">
      <alignment vertical="center" wrapText="1"/>
    </xf>
    <xf numFmtId="166" fontId="31" fillId="4" borderId="46" xfId="0" applyNumberFormat="1" applyFont="1" applyFill="1" applyBorder="1" applyAlignment="1">
      <alignment vertical="center" wrapText="1"/>
    </xf>
    <xf numFmtId="166" fontId="31" fillId="4" borderId="10" xfId="0" applyNumberFormat="1" applyFont="1" applyFill="1" applyBorder="1" applyAlignment="1">
      <alignment vertical="center" wrapText="1"/>
    </xf>
    <xf numFmtId="166" fontId="31" fillId="4" borderId="24" xfId="0" applyNumberFormat="1" applyFont="1" applyFill="1" applyBorder="1" applyAlignment="1">
      <alignment vertical="center" wrapText="1"/>
    </xf>
    <xf numFmtId="166" fontId="31" fillId="4" borderId="23" xfId="0" applyNumberFormat="1" applyFont="1" applyFill="1" applyBorder="1" applyAlignment="1">
      <alignment vertical="center" wrapText="1"/>
    </xf>
    <xf numFmtId="166" fontId="31" fillId="4" borderId="14" xfId="0" applyNumberFormat="1" applyFont="1" applyFill="1" applyBorder="1" applyAlignment="1">
      <alignment vertical="center" wrapText="1"/>
    </xf>
    <xf numFmtId="0" fontId="34" fillId="4" borderId="22" xfId="0" applyFont="1" applyFill="1" applyBorder="1" applyAlignment="1">
      <alignment horizontal="center" vertical="center" wrapText="1"/>
    </xf>
    <xf numFmtId="166" fontId="31" fillId="4" borderId="9" xfId="0" applyNumberFormat="1" applyFont="1" applyFill="1" applyBorder="1" applyAlignment="1">
      <alignment vertical="center" wrapText="1"/>
    </xf>
    <xf numFmtId="4" fontId="31" fillId="4" borderId="50" xfId="0" applyNumberFormat="1" applyFont="1" applyFill="1" applyBorder="1" applyAlignment="1">
      <alignment vertical="center" wrapText="1"/>
    </xf>
    <xf numFmtId="4" fontId="31" fillId="4" borderId="2" xfId="0" applyNumberFormat="1" applyFont="1" applyFill="1" applyBorder="1" applyAlignment="1">
      <alignment vertical="center" wrapText="1"/>
    </xf>
    <xf numFmtId="4" fontId="31" fillId="4" borderId="36" xfId="0" applyNumberFormat="1" applyFont="1" applyFill="1" applyBorder="1" applyAlignment="1">
      <alignment vertical="center" wrapText="1"/>
    </xf>
    <xf numFmtId="4" fontId="31" fillId="4" borderId="15" xfId="0" applyNumberFormat="1" applyFont="1" applyFill="1" applyBorder="1" applyAlignment="1">
      <alignment vertical="center" wrapText="1"/>
    </xf>
    <xf numFmtId="4" fontId="31" fillId="4" borderId="11" xfId="0" applyNumberFormat="1" applyFont="1" applyFill="1" applyBorder="1" applyAlignment="1">
      <alignment vertical="center" wrapText="1"/>
    </xf>
    <xf numFmtId="4" fontId="17" fillId="4" borderId="32" xfId="0" applyNumberFormat="1" applyFont="1" applyFill="1" applyBorder="1" applyAlignment="1">
      <alignment vertical="center" wrapText="1"/>
    </xf>
    <xf numFmtId="4" fontId="17" fillId="4" borderId="35" xfId="0" applyNumberFormat="1" applyFont="1" applyFill="1" applyBorder="1" applyAlignment="1">
      <alignment vertical="center" wrapText="1"/>
    </xf>
    <xf numFmtId="4" fontId="17" fillId="4" borderId="3" xfId="0" applyNumberFormat="1" applyFont="1" applyFill="1" applyBorder="1" applyAlignment="1">
      <alignment vertical="center" wrapText="1"/>
    </xf>
    <xf numFmtId="4" fontId="17" fillId="4" borderId="6" xfId="0" applyNumberFormat="1" applyFont="1" applyFill="1" applyBorder="1" applyAlignment="1">
      <alignment vertical="center" wrapText="1"/>
    </xf>
    <xf numFmtId="4" fontId="31" fillId="4" borderId="46" xfId="0" applyNumberFormat="1" applyFont="1" applyFill="1" applyBorder="1" applyAlignment="1">
      <alignment vertical="center" wrapText="1"/>
    </xf>
    <xf numFmtId="0" fontId="31" fillId="4" borderId="1" xfId="0" applyFont="1" applyFill="1" applyBorder="1" applyAlignment="1">
      <alignment vertical="center"/>
    </xf>
    <xf numFmtId="0" fontId="31" fillId="4" borderId="22" xfId="0" applyFont="1" applyFill="1" applyBorder="1" applyAlignment="1">
      <alignment vertical="center"/>
    </xf>
    <xf numFmtId="0" fontId="31" fillId="4" borderId="10" xfId="0" applyFont="1" applyFill="1" applyBorder="1" applyAlignment="1">
      <alignment vertical="center"/>
    </xf>
    <xf numFmtId="0" fontId="31" fillId="4" borderId="24" xfId="0" applyFont="1" applyFill="1" applyBorder="1" applyAlignment="1">
      <alignment vertical="center"/>
    </xf>
    <xf numFmtId="0" fontId="17" fillId="4" borderId="1" xfId="0" applyFont="1" applyFill="1" applyBorder="1" applyAlignment="1">
      <alignment vertical="center"/>
    </xf>
    <xf numFmtId="0" fontId="17" fillId="4" borderId="22" xfId="0" applyFont="1" applyFill="1" applyBorder="1" applyAlignment="1">
      <alignment vertical="center"/>
    </xf>
    <xf numFmtId="3" fontId="11" fillId="4" borderId="10" xfId="0" applyNumberFormat="1" applyFont="1" applyFill="1" applyBorder="1" applyAlignment="1">
      <alignment horizontal="center" vertical="center" wrapText="1"/>
    </xf>
    <xf numFmtId="4" fontId="17" fillId="4" borderId="28" xfId="0" applyNumberFormat="1" applyFont="1" applyFill="1" applyBorder="1" applyAlignment="1">
      <alignment vertical="center" wrapText="1"/>
    </xf>
    <xf numFmtId="49" fontId="11" fillId="0" borderId="38" xfId="0" applyNumberFormat="1" applyFont="1" applyBorder="1" applyAlignment="1">
      <alignment horizontal="center" vertical="center" wrapText="1"/>
    </xf>
    <xf numFmtId="49" fontId="11" fillId="0" borderId="40" xfId="0" applyNumberFormat="1" applyFont="1" applyBorder="1" applyAlignment="1">
      <alignment horizontal="center" vertical="center" wrapText="1"/>
    </xf>
    <xf numFmtId="4" fontId="11" fillId="0" borderId="10" xfId="0" applyNumberFormat="1" applyFont="1" applyBorder="1" applyAlignment="1">
      <alignment horizontal="right" vertical="center" wrapText="1"/>
    </xf>
    <xf numFmtId="49" fontId="11" fillId="0" borderId="2" xfId="0" applyNumberFormat="1" applyFont="1" applyBorder="1" applyAlignment="1">
      <alignment horizontal="center" vertical="center" wrapText="1"/>
    </xf>
    <xf numFmtId="0" fontId="11" fillId="0" borderId="24" xfId="0" applyFont="1" applyBorder="1" applyAlignment="1">
      <alignment horizontal="right" vertical="center" wrapText="1"/>
    </xf>
    <xf numFmtId="1" fontId="19" fillId="0" borderId="4" xfId="0" applyNumberFormat="1" applyFont="1" applyBorder="1" applyAlignment="1">
      <alignment horizontal="center" vertical="center" wrapText="1"/>
    </xf>
    <xf numFmtId="0" fontId="29" fillId="0" borderId="0" xfId="0" applyFont="1" applyAlignment="1">
      <alignment horizontal="left" vertical="center"/>
    </xf>
    <xf numFmtId="0" fontId="11" fillId="0" borderId="1" xfId="0" applyFont="1" applyBorder="1" applyAlignment="1">
      <alignment horizontal="left" vertical="center" wrapText="1"/>
    </xf>
    <xf numFmtId="0" fontId="54" fillId="0" borderId="0" xfId="0" applyFont="1" applyAlignment="1">
      <alignment horizontal="left"/>
    </xf>
    <xf numFmtId="0" fontId="11" fillId="4" borderId="9" xfId="0" applyFont="1" applyFill="1" applyBorder="1" applyAlignment="1">
      <alignment horizontal="left" vertical="center" wrapText="1"/>
    </xf>
    <xf numFmtId="0" fontId="17" fillId="0" borderId="10"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10" xfId="0" applyFont="1" applyBorder="1" applyAlignment="1">
      <alignment horizontal="left" vertical="center" wrapText="1"/>
    </xf>
    <xf numFmtId="4" fontId="11" fillId="0" borderId="22" xfId="0" applyNumberFormat="1" applyFont="1" applyBorder="1" applyAlignment="1">
      <alignment horizontal="center" vertical="center" wrapText="1"/>
    </xf>
    <xf numFmtId="4" fontId="11" fillId="4" borderId="10" xfId="0" applyNumberFormat="1" applyFont="1" applyFill="1" applyBorder="1" applyAlignment="1">
      <alignment horizontal="right" vertical="center" wrapText="1"/>
    </xf>
    <xf numFmtId="4" fontId="11" fillId="4" borderId="24" xfId="0" applyNumberFormat="1" applyFont="1" applyFill="1" applyBorder="1" applyAlignment="1">
      <alignment horizontal="right" vertical="center" wrapText="1"/>
    </xf>
    <xf numFmtId="49" fontId="11" fillId="4" borderId="7" xfId="0" applyNumberFormat="1"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7" xfId="0" applyFont="1" applyFill="1" applyBorder="1" applyAlignment="1">
      <alignment horizontal="center" vertical="center" wrapText="1"/>
    </xf>
    <xf numFmtId="4" fontId="11" fillId="4" borderId="9" xfId="0" applyNumberFormat="1" applyFont="1" applyFill="1" applyBorder="1" applyAlignment="1">
      <alignment horizontal="right" vertical="center" wrapText="1"/>
    </xf>
    <xf numFmtId="0" fontId="10" fillId="4" borderId="0" xfId="0" applyFont="1" applyFill="1" applyAlignment="1">
      <alignment horizontal="left" vertical="center" wrapText="1"/>
    </xf>
    <xf numFmtId="4" fontId="17" fillId="4" borderId="18" xfId="0" applyNumberFormat="1" applyFont="1" applyFill="1" applyBorder="1" applyAlignment="1">
      <alignment horizontal="center" vertical="center" wrapText="1"/>
    </xf>
    <xf numFmtId="4" fontId="17" fillId="4" borderId="19" xfId="0" applyNumberFormat="1" applyFont="1" applyFill="1" applyBorder="1" applyAlignment="1">
      <alignment horizontal="center" vertical="center" wrapText="1"/>
    </xf>
    <xf numFmtId="4" fontId="17" fillId="4" borderId="20" xfId="0" applyNumberFormat="1" applyFont="1" applyFill="1" applyBorder="1" applyAlignment="1">
      <alignment horizontal="center" vertical="center" wrapText="1"/>
    </xf>
    <xf numFmtId="3" fontId="11" fillId="4" borderId="78" xfId="0" applyNumberFormat="1" applyFont="1" applyFill="1" applyBorder="1" applyAlignment="1">
      <alignment horizontal="center" vertical="center" wrapText="1"/>
    </xf>
    <xf numFmtId="4" fontId="11" fillId="4" borderId="22" xfId="0" applyNumberFormat="1" applyFont="1" applyFill="1" applyBorder="1" applyAlignment="1">
      <alignment horizontal="center" vertical="center" wrapText="1"/>
    </xf>
    <xf numFmtId="4" fontId="11" fillId="4" borderId="10" xfId="0" applyNumberFormat="1" applyFont="1" applyFill="1" applyBorder="1" applyAlignment="1">
      <alignment horizontal="center" vertical="center" wrapText="1"/>
    </xf>
    <xf numFmtId="4" fontId="11" fillId="4" borderId="24" xfId="0" applyNumberFormat="1" applyFont="1" applyFill="1" applyBorder="1" applyAlignment="1">
      <alignment horizontal="center" vertical="center" wrapText="1"/>
    </xf>
    <xf numFmtId="4" fontId="11" fillId="4" borderId="7" xfId="0" applyNumberFormat="1" applyFont="1" applyFill="1" applyBorder="1" applyAlignment="1">
      <alignment horizontal="center" vertical="center" wrapText="1"/>
    </xf>
    <xf numFmtId="3" fontId="11" fillId="4" borderId="25" xfId="0" applyNumberFormat="1" applyFont="1" applyFill="1" applyBorder="1" applyAlignment="1">
      <alignment horizontal="center" vertical="center" wrapText="1"/>
    </xf>
    <xf numFmtId="0" fontId="17" fillId="4" borderId="18" xfId="0" applyFont="1" applyFill="1" applyBorder="1" applyAlignment="1">
      <alignment horizontal="center" vertical="center" wrapText="1"/>
    </xf>
    <xf numFmtId="0" fontId="17" fillId="4" borderId="48" xfId="0" applyFont="1" applyFill="1" applyBorder="1" applyAlignment="1">
      <alignment horizontal="center" vertical="center" wrapText="1"/>
    </xf>
    <xf numFmtId="49" fontId="17" fillId="4" borderId="0" xfId="0" applyNumberFormat="1" applyFont="1" applyFill="1" applyAlignment="1">
      <alignment horizontal="left" vertical="center" wrapText="1"/>
    </xf>
    <xf numFmtId="0" fontId="11" fillId="4" borderId="9" xfId="0" applyFont="1" applyFill="1" applyBorder="1" applyAlignment="1">
      <alignment horizontal="center" vertical="center"/>
    </xf>
    <xf numFmtId="0" fontId="11" fillId="4" borderId="7" xfId="0" applyFont="1" applyFill="1" applyBorder="1" applyAlignment="1">
      <alignment horizontal="center" vertical="center"/>
    </xf>
    <xf numFmtId="4" fontId="11" fillId="4" borderId="1" xfId="0" applyNumberFormat="1" applyFont="1" applyFill="1" applyBorder="1" applyAlignment="1">
      <alignment horizontal="center" vertical="center"/>
    </xf>
    <xf numFmtId="0" fontId="17" fillId="4" borderId="23" xfId="0" applyFont="1" applyFill="1" applyBorder="1" applyAlignment="1">
      <alignment horizontal="center" vertical="center"/>
    </xf>
    <xf numFmtId="0" fontId="58" fillId="4" borderId="30" xfId="0" applyFont="1" applyFill="1" applyBorder="1" applyAlignment="1">
      <alignment horizontal="center" vertical="center" wrapText="1"/>
    </xf>
    <xf numFmtId="0" fontId="58" fillId="4" borderId="16" xfId="0" applyFont="1" applyFill="1" applyBorder="1" applyAlignment="1">
      <alignment horizontal="center" vertical="center" wrapText="1"/>
    </xf>
    <xf numFmtId="0" fontId="34" fillId="4" borderId="21"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34" fillId="4" borderId="7"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59" fillId="4" borderId="10" xfId="0" applyFont="1" applyFill="1" applyBorder="1" applyAlignment="1">
      <alignment horizontal="center" vertical="center" wrapText="1"/>
    </xf>
    <xf numFmtId="0" fontId="59" fillId="4" borderId="23" xfId="0" applyFont="1" applyFill="1" applyBorder="1" applyAlignment="1">
      <alignment horizontal="center" vertical="center" wrapText="1"/>
    </xf>
    <xf numFmtId="0" fontId="51" fillId="0" borderId="0" xfId="0" applyFont="1" applyAlignment="1">
      <alignment horizontal="left" vertical="center"/>
    </xf>
    <xf numFmtId="0" fontId="51" fillId="0" borderId="0" xfId="0" applyFont="1" applyAlignment="1">
      <alignment horizontal="left" vertical="center" wrapText="1"/>
    </xf>
    <xf numFmtId="49" fontId="17" fillId="5" borderId="60" xfId="0" applyNumberFormat="1" applyFont="1" applyFill="1" applyBorder="1" applyAlignment="1">
      <alignment horizontal="center" vertical="center" wrapText="1"/>
    </xf>
    <xf numFmtId="0" fontId="11" fillId="0" borderId="0" xfId="0" applyFont="1" applyAlignment="1">
      <alignment horizontal="left" vertical="center"/>
    </xf>
    <xf numFmtId="0" fontId="49" fillId="0" borderId="0" xfId="0" applyFont="1" applyAlignment="1">
      <alignment horizontal="left" vertical="center"/>
    </xf>
    <xf numFmtId="49" fontId="22" fillId="0" borderId="19" xfId="0" applyNumberFormat="1" applyFont="1" applyBorder="1" applyAlignment="1">
      <alignment horizontal="center" vertical="center" wrapText="1"/>
    </xf>
    <xf numFmtId="49" fontId="22" fillId="0" borderId="2" xfId="0" applyNumberFormat="1"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center" vertical="center"/>
    </xf>
    <xf numFmtId="0" fontId="20" fillId="0" borderId="0" xfId="0" applyFont="1" applyAlignment="1">
      <alignment horizontal="left" vertical="center"/>
    </xf>
    <xf numFmtId="0" fontId="20" fillId="0" borderId="0" xfId="0" applyFont="1" applyAlignment="1">
      <alignment horizontal="center" vertical="center"/>
    </xf>
    <xf numFmtId="0" fontId="22" fillId="0" borderId="0" xfId="0" applyFont="1" applyAlignment="1">
      <alignment horizontal="right" vertical="center"/>
    </xf>
    <xf numFmtId="49" fontId="49" fillId="0" borderId="5" xfId="0" applyNumberFormat="1" applyFont="1" applyBorder="1" applyAlignment="1">
      <alignment horizontal="center" vertical="center" wrapText="1"/>
    </xf>
    <xf numFmtId="49" fontId="22" fillId="0" borderId="52" xfId="0" applyNumberFormat="1" applyFont="1" applyBorder="1" applyAlignment="1">
      <alignment horizontal="center" vertical="center" wrapText="1"/>
    </xf>
    <xf numFmtId="0" fontId="17" fillId="4" borderId="39" xfId="0" applyFont="1" applyFill="1" applyBorder="1" applyAlignment="1">
      <alignment horizontal="center" vertical="center" wrapText="1"/>
    </xf>
    <xf numFmtId="0" fontId="34" fillId="4" borderId="67" xfId="0" applyFont="1" applyFill="1" applyBorder="1" applyAlignment="1">
      <alignment horizontal="center" vertical="center" wrapText="1"/>
    </xf>
    <xf numFmtId="3" fontId="34" fillId="4" borderId="76" xfId="0" applyNumberFormat="1" applyFont="1" applyFill="1" applyBorder="1" applyAlignment="1">
      <alignment horizontal="center" vertical="center" wrapText="1"/>
    </xf>
    <xf numFmtId="3" fontId="34" fillId="4" borderId="15" xfId="0" applyNumberFormat="1" applyFont="1" applyFill="1" applyBorder="1" applyAlignment="1">
      <alignment horizontal="center" vertical="center" wrapText="1"/>
    </xf>
    <xf numFmtId="3" fontId="34" fillId="4" borderId="36" xfId="0" applyNumberFormat="1" applyFont="1" applyFill="1" applyBorder="1" applyAlignment="1">
      <alignment horizontal="center" vertical="center" wrapText="1"/>
    </xf>
    <xf numFmtId="3" fontId="34" fillId="4" borderId="50" xfId="0" applyNumberFormat="1" applyFont="1" applyFill="1" applyBorder="1" applyAlignment="1">
      <alignment horizontal="center" vertical="center" wrapText="1"/>
    </xf>
    <xf numFmtId="3" fontId="34" fillId="4" borderId="2" xfId="0" applyNumberFormat="1" applyFont="1" applyFill="1" applyBorder="1" applyAlignment="1">
      <alignment horizontal="center" vertical="center" wrapText="1"/>
    </xf>
    <xf numFmtId="3" fontId="34" fillId="4" borderId="11" xfId="0" applyNumberFormat="1" applyFont="1" applyFill="1" applyBorder="1" applyAlignment="1">
      <alignment horizontal="center" vertical="center" wrapText="1"/>
    </xf>
    <xf numFmtId="4" fontId="17" fillId="4" borderId="50" xfId="0" applyNumberFormat="1" applyFont="1" applyFill="1" applyBorder="1" applyAlignment="1">
      <alignment vertical="center" wrapText="1"/>
    </xf>
    <xf numFmtId="4" fontId="17" fillId="4" borderId="36" xfId="0" applyNumberFormat="1" applyFont="1" applyFill="1" applyBorder="1" applyAlignment="1">
      <alignment vertical="center" wrapText="1"/>
    </xf>
    <xf numFmtId="4" fontId="11" fillId="4" borderId="50" xfId="0" applyNumberFormat="1" applyFont="1" applyFill="1" applyBorder="1" applyAlignment="1">
      <alignment vertical="center" wrapText="1"/>
    </xf>
    <xf numFmtId="0" fontId="17" fillId="4" borderId="70" xfId="0" applyFont="1" applyFill="1" applyBorder="1" applyAlignment="1">
      <alignment horizontal="center" vertical="center"/>
    </xf>
    <xf numFmtId="0" fontId="11" fillId="4" borderId="9" xfId="0" applyFont="1" applyFill="1" applyBorder="1" applyAlignment="1">
      <alignment vertical="center" wrapText="1"/>
    </xf>
    <xf numFmtId="0" fontId="17" fillId="4" borderId="17" xfId="0" applyFont="1" applyFill="1" applyBorder="1" applyAlignment="1">
      <alignment vertical="center"/>
    </xf>
    <xf numFmtId="0" fontId="17" fillId="4" borderId="28" xfId="0" applyFont="1" applyFill="1" applyBorder="1" applyAlignment="1">
      <alignment vertical="center"/>
    </xf>
    <xf numFmtId="0" fontId="19" fillId="4" borderId="23"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24" xfId="0" applyFont="1" applyFill="1" applyBorder="1" applyAlignment="1">
      <alignment horizontal="center" vertical="center"/>
    </xf>
    <xf numFmtId="0" fontId="19" fillId="4" borderId="14" xfId="0" applyFont="1" applyFill="1" applyBorder="1" applyAlignment="1">
      <alignment horizontal="center" vertical="center"/>
    </xf>
    <xf numFmtId="0" fontId="19" fillId="4" borderId="46" xfId="0" applyFont="1" applyFill="1" applyBorder="1" applyAlignment="1">
      <alignment horizontal="center" vertical="center"/>
    </xf>
    <xf numFmtId="0" fontId="19" fillId="4" borderId="63" xfId="0" applyFont="1" applyFill="1" applyBorder="1" applyAlignment="1">
      <alignment horizontal="center" vertical="center"/>
    </xf>
    <xf numFmtId="0" fontId="19" fillId="4" borderId="64" xfId="0" applyFont="1" applyFill="1" applyBorder="1" applyAlignment="1">
      <alignment horizontal="center" vertical="center"/>
    </xf>
    <xf numFmtId="0" fontId="19" fillId="4" borderId="65" xfId="0" applyFont="1" applyFill="1" applyBorder="1" applyAlignment="1">
      <alignment horizontal="center" vertical="center"/>
    </xf>
    <xf numFmtId="0" fontId="19" fillId="4" borderId="40" xfId="0" applyFont="1" applyFill="1" applyBorder="1" applyAlignment="1">
      <alignment horizontal="center" vertical="center"/>
    </xf>
    <xf numFmtId="0" fontId="19" fillId="4" borderId="38" xfId="0" applyFont="1" applyFill="1" applyBorder="1" applyAlignment="1">
      <alignment horizontal="center" vertical="center"/>
    </xf>
    <xf numFmtId="0" fontId="49" fillId="4" borderId="40" xfId="0" applyFont="1" applyFill="1" applyBorder="1" applyAlignment="1">
      <alignment horizontal="center" vertical="center" wrapText="1"/>
    </xf>
    <xf numFmtId="0" fontId="49" fillId="4" borderId="64" xfId="0" applyFont="1" applyFill="1" applyBorder="1" applyAlignment="1">
      <alignment horizontal="center" vertical="center" wrapText="1"/>
    </xf>
    <xf numFmtId="0" fontId="49" fillId="4" borderId="65" xfId="0" applyFont="1" applyFill="1" applyBorder="1" applyAlignment="1">
      <alignment horizontal="center" vertical="center" wrapText="1"/>
    </xf>
    <xf numFmtId="0" fontId="49" fillId="4" borderId="38" xfId="0" applyFont="1" applyFill="1" applyBorder="1" applyAlignment="1">
      <alignment horizontal="center" vertical="center" wrapText="1"/>
    </xf>
    <xf numFmtId="0" fontId="49" fillId="4" borderId="63" xfId="0" applyFont="1" applyFill="1" applyBorder="1" applyAlignment="1">
      <alignment horizontal="center" vertical="center" wrapText="1"/>
    </xf>
    <xf numFmtId="0" fontId="17" fillId="4" borderId="55" xfId="0" applyFont="1" applyFill="1" applyBorder="1" applyAlignment="1">
      <alignment horizontal="center" vertical="center"/>
    </xf>
    <xf numFmtId="0" fontId="17" fillId="4" borderId="59" xfId="0" applyFont="1" applyFill="1" applyBorder="1" applyAlignment="1">
      <alignment horizontal="center" vertical="center"/>
    </xf>
    <xf numFmtId="0" fontId="17" fillId="4" borderId="70" xfId="0" applyFont="1" applyFill="1" applyBorder="1" applyAlignment="1">
      <alignment horizontal="right" vertical="center"/>
    </xf>
    <xf numFmtId="4" fontId="17" fillId="4" borderId="70" xfId="0" applyNumberFormat="1" applyFont="1" applyFill="1" applyBorder="1" applyAlignment="1">
      <alignment horizontal="right" vertical="center"/>
    </xf>
    <xf numFmtId="4" fontId="17" fillId="4" borderId="73" xfId="0" applyNumberFormat="1" applyFont="1" applyFill="1" applyBorder="1" applyAlignment="1">
      <alignment horizontal="right" vertical="center"/>
    </xf>
    <xf numFmtId="0" fontId="11" fillId="4" borderId="22" xfId="0" applyFont="1" applyFill="1" applyBorder="1" applyAlignment="1">
      <alignment horizontal="center" vertical="center" wrapText="1"/>
    </xf>
    <xf numFmtId="0" fontId="61" fillId="4" borderId="0" xfId="0" applyFont="1" applyFill="1" applyAlignment="1">
      <alignment horizontal="center" vertical="center"/>
    </xf>
    <xf numFmtId="0" fontId="13" fillId="4" borderId="22" xfId="0" applyFont="1" applyFill="1" applyBorder="1" applyAlignment="1">
      <alignment vertical="center"/>
    </xf>
    <xf numFmtId="0" fontId="13" fillId="4" borderId="10" xfId="0" applyFont="1" applyFill="1" applyBorder="1" applyAlignment="1">
      <alignment vertical="center"/>
    </xf>
    <xf numFmtId="0" fontId="13" fillId="4" borderId="24" xfId="0" applyFont="1" applyFill="1" applyBorder="1" applyAlignment="1">
      <alignment vertical="center"/>
    </xf>
    <xf numFmtId="0" fontId="13" fillId="4" borderId="51" xfId="0" applyFont="1" applyFill="1" applyBorder="1" applyAlignment="1">
      <alignment horizontal="left" vertical="center"/>
    </xf>
    <xf numFmtId="4" fontId="11" fillId="4" borderId="7" xfId="0" applyNumberFormat="1" applyFont="1" applyFill="1" applyBorder="1" applyAlignment="1">
      <alignment vertical="center"/>
    </xf>
    <xf numFmtId="4" fontId="11" fillId="4" borderId="46" xfId="0" applyNumberFormat="1" applyFont="1" applyFill="1" applyBorder="1" applyAlignment="1">
      <alignment vertical="center"/>
    </xf>
    <xf numFmtId="4" fontId="11" fillId="4" borderId="21" xfId="0" applyNumberFormat="1" applyFont="1" applyFill="1" applyBorder="1" applyAlignment="1">
      <alignment vertical="center"/>
    </xf>
    <xf numFmtId="4" fontId="11" fillId="4" borderId="23" xfId="0" applyNumberFormat="1" applyFont="1" applyFill="1" applyBorder="1" applyAlignment="1">
      <alignment vertical="center"/>
    </xf>
    <xf numFmtId="0" fontId="19" fillId="4" borderId="35" xfId="0" applyFont="1" applyFill="1" applyBorder="1" applyAlignment="1">
      <alignment horizontal="center" vertical="center"/>
    </xf>
    <xf numFmtId="0" fontId="19" fillId="4" borderId="4" xfId="0" applyFont="1" applyFill="1" applyBorder="1" applyAlignment="1">
      <alignment horizontal="center" vertical="center"/>
    </xf>
    <xf numFmtId="0" fontId="19" fillId="4" borderId="37" xfId="0" applyFont="1" applyFill="1" applyBorder="1" applyAlignment="1">
      <alignment horizontal="center" vertical="center"/>
    </xf>
    <xf numFmtId="0" fontId="19" fillId="4" borderId="32" xfId="0" applyFont="1" applyFill="1" applyBorder="1" applyAlignment="1">
      <alignment horizontal="center" vertical="center"/>
    </xf>
    <xf numFmtId="0" fontId="19" fillId="4" borderId="17" xfId="0" applyFont="1" applyFill="1" applyBorder="1" applyAlignment="1">
      <alignment horizontal="center" vertical="center"/>
    </xf>
    <xf numFmtId="0" fontId="11" fillId="4" borderId="14" xfId="0" applyFont="1" applyFill="1" applyBorder="1" applyAlignment="1">
      <alignment horizontal="center" vertical="center"/>
    </xf>
    <xf numFmtId="4" fontId="11" fillId="4" borderId="4" xfId="0" applyNumberFormat="1" applyFont="1" applyFill="1" applyBorder="1" applyAlignment="1">
      <alignment vertical="center"/>
    </xf>
    <xf numFmtId="0" fontId="13" fillId="4" borderId="4" xfId="0" applyFont="1" applyFill="1" applyBorder="1" applyAlignment="1">
      <alignment horizontal="center" vertical="center"/>
    </xf>
    <xf numFmtId="0" fontId="13" fillId="4" borderId="37" xfId="0" applyFont="1" applyFill="1" applyBorder="1" applyAlignment="1">
      <alignment horizontal="center" vertical="center"/>
    </xf>
    <xf numFmtId="0" fontId="11" fillId="4" borderId="13" xfId="0" applyFont="1" applyFill="1" applyBorder="1" applyAlignment="1">
      <alignment vertical="center"/>
    </xf>
    <xf numFmtId="0" fontId="11" fillId="4" borderId="14" xfId="0" applyFont="1" applyFill="1" applyBorder="1" applyAlignment="1">
      <alignment vertical="center" wrapText="1"/>
    </xf>
    <xf numFmtId="0" fontId="11" fillId="4" borderId="27" xfId="0" applyFont="1" applyFill="1" applyBorder="1" applyAlignment="1">
      <alignment horizontal="center" vertical="center"/>
    </xf>
    <xf numFmtId="0" fontId="13" fillId="4" borderId="9" xfId="0" applyFont="1" applyFill="1" applyBorder="1" applyAlignment="1">
      <alignment vertical="center" wrapText="1"/>
    </xf>
    <xf numFmtId="0" fontId="13" fillId="4" borderId="10" xfId="0" applyFont="1" applyFill="1" applyBorder="1" applyAlignment="1">
      <alignment horizontal="left" vertical="center" wrapText="1" indent="1"/>
    </xf>
    <xf numFmtId="4" fontId="13" fillId="4" borderId="10" xfId="0" applyNumberFormat="1" applyFont="1" applyFill="1" applyBorder="1" applyAlignment="1">
      <alignment horizontal="left" vertical="center" wrapText="1" indent="1"/>
    </xf>
    <xf numFmtId="4" fontId="13" fillId="4" borderId="24" xfId="0" applyNumberFormat="1" applyFont="1" applyFill="1" applyBorder="1" applyAlignment="1">
      <alignment horizontal="center" vertical="center" wrapText="1"/>
    </xf>
    <xf numFmtId="4" fontId="59" fillId="4" borderId="1" xfId="0" applyNumberFormat="1" applyFont="1" applyFill="1" applyBorder="1" applyAlignment="1">
      <alignment horizontal="center" vertical="center" wrapText="1"/>
    </xf>
    <xf numFmtId="4" fontId="59" fillId="4" borderId="22" xfId="0" applyNumberFormat="1" applyFont="1" applyFill="1" applyBorder="1" applyAlignment="1">
      <alignment horizontal="center" vertical="center" wrapText="1"/>
    </xf>
    <xf numFmtId="0" fontId="58" fillId="4" borderId="50" xfId="0" applyFont="1" applyFill="1" applyBorder="1" applyAlignment="1">
      <alignment horizontal="center" vertical="center"/>
    </xf>
    <xf numFmtId="0" fontId="58" fillId="4" borderId="2" xfId="0" applyFont="1" applyFill="1" applyBorder="1" applyAlignment="1">
      <alignment horizontal="center" vertical="center" wrapText="1"/>
    </xf>
    <xf numFmtId="3" fontId="58" fillId="4" borderId="2" xfId="0" applyNumberFormat="1" applyFont="1" applyFill="1" applyBorder="1" applyAlignment="1">
      <alignment horizontal="center" vertical="center" wrapText="1"/>
    </xf>
    <xf numFmtId="3" fontId="58" fillId="4" borderId="36" xfId="0" applyNumberFormat="1" applyFont="1" applyFill="1" applyBorder="1" applyAlignment="1">
      <alignment horizontal="center" vertical="center" wrapText="1"/>
    </xf>
    <xf numFmtId="0" fontId="12" fillId="4" borderId="0" xfId="0" applyFont="1" applyFill="1"/>
    <xf numFmtId="4" fontId="13" fillId="4" borderId="4" xfId="0" applyNumberFormat="1" applyFont="1" applyFill="1" applyBorder="1" applyAlignment="1">
      <alignment horizontal="left" vertical="center" wrapText="1"/>
    </xf>
    <xf numFmtId="4" fontId="13" fillId="4" borderId="5" xfId="0" applyNumberFormat="1" applyFont="1" applyFill="1" applyBorder="1" applyAlignment="1">
      <alignment horizontal="left" vertical="center" wrapText="1"/>
    </xf>
    <xf numFmtId="4" fontId="13" fillId="4" borderId="62" xfId="0" applyNumberFormat="1" applyFont="1" applyFill="1" applyBorder="1" applyAlignment="1">
      <alignment horizontal="center" vertical="center" wrapText="1"/>
    </xf>
    <xf numFmtId="0" fontId="62" fillId="4" borderId="61" xfId="0" applyFont="1" applyFill="1" applyBorder="1" applyAlignment="1">
      <alignment horizontal="center" vertical="center" wrapText="1"/>
    </xf>
    <xf numFmtId="0" fontId="59" fillId="4" borderId="24" xfId="0" applyFont="1" applyFill="1" applyBorder="1" applyAlignment="1">
      <alignment horizontal="center" vertical="center" wrapText="1"/>
    </xf>
    <xf numFmtId="0" fontId="59" fillId="4" borderId="46" xfId="0" applyFont="1" applyFill="1" applyBorder="1" applyAlignment="1">
      <alignment horizontal="center" vertical="center" wrapText="1"/>
    </xf>
    <xf numFmtId="4" fontId="13" fillId="4" borderId="45" xfId="0" applyNumberFormat="1" applyFont="1" applyFill="1" applyBorder="1" applyAlignment="1">
      <alignment horizontal="center" vertical="center" wrapText="1"/>
    </xf>
    <xf numFmtId="4" fontId="13" fillId="4" borderId="7" xfId="0" applyNumberFormat="1" applyFont="1" applyFill="1" applyBorder="1" applyAlignment="1">
      <alignment horizontal="center" vertical="center" wrapText="1"/>
    </xf>
    <xf numFmtId="4" fontId="13" fillId="4" borderId="32" xfId="0" applyNumberFormat="1" applyFont="1" applyFill="1" applyBorder="1" applyAlignment="1">
      <alignment horizontal="center" vertical="center" wrapText="1"/>
    </xf>
    <xf numFmtId="4" fontId="13" fillId="4" borderId="46" xfId="0" applyNumberFormat="1" applyFont="1" applyFill="1" applyBorder="1" applyAlignment="1">
      <alignment horizontal="right" vertical="center" wrapText="1"/>
    </xf>
    <xf numFmtId="4" fontId="13" fillId="4" borderId="23" xfId="0" applyNumberFormat="1" applyFont="1" applyFill="1" applyBorder="1" applyAlignment="1">
      <alignment horizontal="right" vertical="center" wrapText="1"/>
    </xf>
    <xf numFmtId="0" fontId="59" fillId="4" borderId="14" xfId="0" applyFont="1" applyFill="1" applyBorder="1" applyAlignment="1">
      <alignment horizontal="center" vertical="center" wrapText="1"/>
    </xf>
    <xf numFmtId="4" fontId="13" fillId="4" borderId="12" xfId="0" applyNumberFormat="1" applyFont="1" applyFill="1" applyBorder="1" applyAlignment="1">
      <alignment horizontal="center" vertical="center" wrapText="1"/>
    </xf>
    <xf numFmtId="4" fontId="13" fillId="4" borderId="9" xfId="0" applyNumberFormat="1" applyFont="1" applyFill="1" applyBorder="1" applyAlignment="1">
      <alignment horizontal="center" vertical="center" wrapText="1"/>
    </xf>
    <xf numFmtId="4" fontId="13" fillId="4" borderId="17" xfId="0" applyNumberFormat="1" applyFont="1" applyFill="1" applyBorder="1" applyAlignment="1">
      <alignment horizontal="center" vertical="center" wrapText="1"/>
    </xf>
    <xf numFmtId="4" fontId="11" fillId="4" borderId="14" xfId="0" applyNumberFormat="1" applyFont="1" applyFill="1" applyBorder="1" applyAlignment="1">
      <alignment horizontal="center" vertical="center" wrapText="1"/>
    </xf>
    <xf numFmtId="4" fontId="24" fillId="6" borderId="14" xfId="0" applyNumberFormat="1" applyFont="1" applyFill="1" applyBorder="1" applyAlignment="1">
      <alignment horizontal="center" vertical="center" wrapText="1"/>
    </xf>
    <xf numFmtId="4" fontId="13" fillId="4" borderId="49" xfId="0" applyNumberFormat="1" applyFont="1" applyFill="1" applyBorder="1" applyAlignment="1">
      <alignment horizontal="center" vertical="center" wrapText="1"/>
    </xf>
    <xf numFmtId="4" fontId="24" fillId="6" borderId="46" xfId="0" applyNumberFormat="1" applyFont="1" applyFill="1" applyBorder="1" applyAlignment="1">
      <alignment horizontal="center" vertical="center" wrapText="1"/>
    </xf>
    <xf numFmtId="4" fontId="13" fillId="4" borderId="45" xfId="0" applyNumberFormat="1" applyFont="1" applyFill="1" applyBorder="1" applyAlignment="1">
      <alignment horizontal="left" vertical="center" wrapText="1"/>
    </xf>
    <xf numFmtId="4" fontId="13" fillId="4" borderId="32" xfId="0" applyNumberFormat="1" applyFont="1" applyFill="1" applyBorder="1" applyAlignment="1">
      <alignment horizontal="left" vertical="center" wrapText="1"/>
    </xf>
    <xf numFmtId="4" fontId="13" fillId="4" borderId="7" xfId="0" applyNumberFormat="1" applyFont="1" applyFill="1" applyBorder="1" applyAlignment="1">
      <alignment horizontal="left" vertical="center" wrapText="1"/>
    </xf>
    <xf numFmtId="4" fontId="24" fillId="6" borderId="46" xfId="0" applyNumberFormat="1" applyFont="1" applyFill="1" applyBorder="1" applyAlignment="1">
      <alignment horizontal="left" vertical="center" wrapText="1"/>
    </xf>
    <xf numFmtId="4" fontId="13" fillId="4" borderId="49" xfId="0" applyNumberFormat="1" applyFont="1" applyFill="1" applyBorder="1" applyAlignment="1">
      <alignment horizontal="left" vertical="center" wrapText="1"/>
    </xf>
    <xf numFmtId="4" fontId="13" fillId="4" borderId="16" xfId="0" applyNumberFormat="1" applyFont="1" applyFill="1" applyBorder="1" applyAlignment="1">
      <alignment horizontal="left" vertical="center" wrapText="1"/>
    </xf>
    <xf numFmtId="4" fontId="13" fillId="4" borderId="54" xfId="0" applyNumberFormat="1" applyFont="1" applyFill="1" applyBorder="1" applyAlignment="1">
      <alignment horizontal="center" vertical="center" wrapText="1"/>
    </xf>
    <xf numFmtId="4" fontId="13" fillId="4" borderId="18" xfId="0" applyNumberFormat="1" applyFont="1" applyFill="1" applyBorder="1" applyAlignment="1">
      <alignment horizontal="left" vertical="center" wrapText="1"/>
    </xf>
    <xf numFmtId="4" fontId="13" fillId="4" borderId="35" xfId="0" applyNumberFormat="1" applyFont="1" applyFill="1" applyBorder="1" applyAlignment="1">
      <alignment horizontal="left" vertical="center" wrapText="1"/>
    </xf>
    <xf numFmtId="4" fontId="13" fillId="4" borderId="21" xfId="0" applyNumberFormat="1" applyFont="1" applyFill="1" applyBorder="1" applyAlignment="1">
      <alignment horizontal="left" vertical="center" wrapText="1"/>
    </xf>
    <xf numFmtId="4" fontId="24" fillId="6" borderId="23" xfId="0" applyNumberFormat="1" applyFont="1" applyFill="1" applyBorder="1" applyAlignment="1">
      <alignment horizontal="left" vertical="center" wrapText="1"/>
    </xf>
    <xf numFmtId="4" fontId="13" fillId="4" borderId="54" xfId="0" applyNumberFormat="1" applyFont="1" applyFill="1" applyBorder="1" applyAlignment="1">
      <alignment horizontal="left" vertical="center" wrapText="1"/>
    </xf>
    <xf numFmtId="4" fontId="13" fillId="4" borderId="61" xfId="0" applyNumberFormat="1" applyFont="1" applyFill="1" applyBorder="1" applyAlignment="1">
      <alignment horizontal="left" vertical="center" wrapText="1"/>
    </xf>
    <xf numFmtId="0" fontId="13" fillId="4" borderId="12" xfId="0" applyFont="1" applyFill="1" applyBorder="1" applyAlignment="1">
      <alignment horizontal="left" vertical="center" wrapText="1"/>
    </xf>
    <xf numFmtId="0" fontId="13" fillId="4" borderId="17" xfId="0" applyFont="1" applyFill="1" applyBorder="1" applyAlignment="1">
      <alignment horizontal="left" vertical="center" wrapText="1"/>
    </xf>
    <xf numFmtId="0" fontId="13" fillId="4" borderId="9" xfId="0" applyFont="1" applyFill="1" applyBorder="1" applyAlignment="1">
      <alignment horizontal="left" vertical="center" wrapText="1"/>
    </xf>
    <xf numFmtId="0" fontId="24" fillId="6" borderId="14" xfId="0" applyFont="1" applyFill="1" applyBorder="1" applyAlignment="1">
      <alignment horizontal="left" vertical="center" wrapText="1"/>
    </xf>
    <xf numFmtId="2" fontId="11" fillId="4" borderId="52" xfId="0" applyNumberFormat="1" applyFont="1" applyFill="1" applyBorder="1" applyAlignment="1">
      <alignment vertical="center" wrapText="1"/>
    </xf>
    <xf numFmtId="0" fontId="11" fillId="4" borderId="55" xfId="0" applyFont="1" applyFill="1" applyBorder="1" applyAlignment="1">
      <alignment horizontal="center" vertical="center" wrapText="1"/>
    </xf>
    <xf numFmtId="0" fontId="17" fillId="6" borderId="56" xfId="0" applyFont="1" applyFill="1" applyBorder="1" applyAlignment="1">
      <alignment horizontal="right" vertical="center" wrapText="1"/>
    </xf>
    <xf numFmtId="4" fontId="17" fillId="6" borderId="56" xfId="0" applyNumberFormat="1" applyFont="1" applyFill="1" applyBorder="1" applyAlignment="1">
      <alignment vertical="center" wrapText="1"/>
    </xf>
    <xf numFmtId="4" fontId="17" fillId="6" borderId="57" xfId="0" applyNumberFormat="1" applyFont="1" applyFill="1" applyBorder="1" applyAlignment="1">
      <alignment vertical="center" wrapText="1"/>
    </xf>
    <xf numFmtId="4" fontId="11" fillId="4" borderId="2" xfId="0" applyNumberFormat="1" applyFont="1" applyFill="1" applyBorder="1" applyAlignment="1">
      <alignment horizontal="center" vertical="center" wrapText="1"/>
    </xf>
    <xf numFmtId="4" fontId="17" fillId="4" borderId="36" xfId="0" applyNumberFormat="1" applyFont="1" applyFill="1" applyBorder="1" applyAlignment="1">
      <alignment horizontal="center" vertical="center" wrapText="1"/>
    </xf>
    <xf numFmtId="0" fontId="11" fillId="4" borderId="11" xfId="0" applyFont="1" applyFill="1" applyBorder="1" applyAlignment="1">
      <alignment horizontal="left" vertical="center" wrapText="1"/>
    </xf>
    <xf numFmtId="0" fontId="11" fillId="4" borderId="15" xfId="0" applyFont="1" applyFill="1" applyBorder="1" applyAlignment="1">
      <alignment horizontal="left" vertical="center" wrapText="1"/>
    </xf>
    <xf numFmtId="4" fontId="19" fillId="4" borderId="1" xfId="0" applyNumberFormat="1" applyFont="1" applyFill="1" applyBorder="1" applyAlignment="1">
      <alignment horizontal="center" vertical="center" wrapText="1"/>
    </xf>
    <xf numFmtId="4" fontId="34" fillId="4" borderId="22" xfId="0" applyNumberFormat="1" applyFont="1" applyFill="1" applyBorder="1" applyAlignment="1">
      <alignment horizontal="center" vertical="center" wrapText="1"/>
    </xf>
    <xf numFmtId="0" fontId="19" fillId="4" borderId="11" xfId="0" applyFont="1" applyFill="1" applyBorder="1" applyAlignment="1">
      <alignment horizontal="left" vertical="center" wrapText="1"/>
    </xf>
    <xf numFmtId="0" fontId="19" fillId="4" borderId="8" xfId="0" applyFont="1" applyFill="1" applyBorder="1" applyAlignment="1">
      <alignment horizontal="left" vertical="center" wrapText="1"/>
    </xf>
    <xf numFmtId="0" fontId="19" fillId="4" borderId="15" xfId="0" applyFont="1" applyFill="1" applyBorder="1" applyAlignment="1">
      <alignment horizontal="left" vertical="center" wrapText="1"/>
    </xf>
    <xf numFmtId="4" fontId="17" fillId="6" borderId="10" xfId="0" applyNumberFormat="1" applyFont="1" applyFill="1" applyBorder="1" applyAlignment="1">
      <alignment horizontal="center" vertical="center"/>
    </xf>
    <xf numFmtId="4" fontId="17" fillId="6" borderId="24" xfId="0" applyNumberFormat="1" applyFont="1" applyFill="1" applyBorder="1" applyAlignment="1">
      <alignment horizontal="center" vertical="center"/>
    </xf>
    <xf numFmtId="0" fontId="34" fillId="4" borderId="23" xfId="0" applyFont="1" applyFill="1" applyBorder="1" applyAlignment="1">
      <alignment vertical="center"/>
    </xf>
    <xf numFmtId="0" fontId="34" fillId="4" borderId="10" xfId="0" applyFont="1" applyFill="1" applyBorder="1" applyAlignment="1">
      <alignment horizontal="center" vertical="center"/>
    </xf>
    <xf numFmtId="4" fontId="17" fillId="6" borderId="2" xfId="0" applyNumberFormat="1" applyFont="1" applyFill="1" applyBorder="1" applyAlignment="1">
      <alignment horizontal="center" vertical="center"/>
    </xf>
    <xf numFmtId="4" fontId="17" fillId="6" borderId="36" xfId="0" applyNumberFormat="1" applyFont="1" applyFill="1" applyBorder="1" applyAlignment="1">
      <alignment horizontal="center" vertical="center"/>
    </xf>
    <xf numFmtId="0" fontId="11" fillId="4" borderId="55" xfId="0" applyFont="1" applyFill="1" applyBorder="1"/>
    <xf numFmtId="4" fontId="17" fillId="6" borderId="56" xfId="0" applyNumberFormat="1" applyFont="1" applyFill="1" applyBorder="1" applyAlignment="1">
      <alignment horizontal="center"/>
    </xf>
    <xf numFmtId="4" fontId="17" fillId="0" borderId="22" xfId="0" applyNumberFormat="1" applyFont="1" applyBorder="1" applyAlignment="1">
      <alignment horizontal="center" vertical="center" wrapText="1"/>
    </xf>
    <xf numFmtId="4" fontId="11" fillId="0" borderId="24" xfId="0" applyNumberFormat="1" applyFont="1" applyBorder="1" applyAlignment="1">
      <alignment horizontal="center" vertical="center" wrapText="1"/>
    </xf>
    <xf numFmtId="0" fontId="19" fillId="0" borderId="1" xfId="0" applyFont="1" applyBorder="1" applyAlignment="1">
      <alignment horizontal="left" vertical="center" wrapText="1"/>
    </xf>
    <xf numFmtId="4" fontId="17" fillId="6" borderId="1" xfId="0" applyNumberFormat="1" applyFont="1" applyFill="1" applyBorder="1" applyAlignment="1">
      <alignment horizontal="center" vertical="center" wrapText="1"/>
    </xf>
    <xf numFmtId="4" fontId="17" fillId="6" borderId="22" xfId="0" applyNumberFormat="1" applyFont="1" applyFill="1" applyBorder="1" applyAlignment="1">
      <alignment horizontal="center" vertical="center" wrapText="1"/>
    </xf>
    <xf numFmtId="0" fontId="11" fillId="6" borderId="19" xfId="0" applyFont="1" applyFill="1" applyBorder="1" applyAlignment="1">
      <alignment horizontal="left" vertical="center" wrapText="1"/>
    </xf>
    <xf numFmtId="4" fontId="11" fillId="6" borderId="19" xfId="0" applyNumberFormat="1" applyFont="1" applyFill="1" applyBorder="1" applyAlignment="1">
      <alignment horizontal="center" vertical="center" wrapText="1"/>
    </xf>
    <xf numFmtId="4" fontId="17" fillId="6" borderId="19" xfId="0" applyNumberFormat="1" applyFont="1" applyFill="1" applyBorder="1" applyAlignment="1">
      <alignment horizontal="center" vertical="center" wrapText="1"/>
    </xf>
    <xf numFmtId="4" fontId="17" fillId="6" borderId="20" xfId="0" applyNumberFormat="1" applyFont="1" applyFill="1" applyBorder="1" applyAlignment="1">
      <alignment horizontal="center" vertical="center" wrapText="1"/>
    </xf>
    <xf numFmtId="0" fontId="17" fillId="0" borderId="2" xfId="0" applyFont="1" applyBorder="1" applyAlignment="1">
      <alignment horizontal="left" vertical="center" wrapText="1"/>
    </xf>
    <xf numFmtId="4" fontId="11" fillId="0" borderId="36" xfId="0" applyNumberFormat="1" applyFont="1" applyBorder="1" applyAlignment="1">
      <alignment horizontal="center" vertical="center" wrapText="1"/>
    </xf>
    <xf numFmtId="0" fontId="11" fillId="6" borderId="55" xfId="0" applyFont="1" applyFill="1" applyBorder="1" applyAlignment="1">
      <alignment vertical="center" wrapText="1"/>
    </xf>
    <xf numFmtId="0" fontId="17" fillId="6" borderId="56" xfId="0" applyFont="1" applyFill="1" applyBorder="1" applyAlignment="1">
      <alignment vertical="center" wrapText="1"/>
    </xf>
    <xf numFmtId="0" fontId="11" fillId="6" borderId="56" xfId="0" applyFont="1" applyFill="1" applyBorder="1" applyAlignment="1">
      <alignment vertical="center" wrapText="1"/>
    </xf>
    <xf numFmtId="4" fontId="17" fillId="6" borderId="56"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2" fontId="17" fillId="2" borderId="1" xfId="0" applyNumberFormat="1"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9" fillId="0" borderId="50" xfId="0" applyFont="1" applyBorder="1" applyAlignment="1">
      <alignment vertical="center" wrapText="1"/>
    </xf>
    <xf numFmtId="0" fontId="19" fillId="0" borderId="2" xfId="0" applyFont="1" applyBorder="1" applyAlignment="1">
      <alignment horizontal="center" vertical="center" wrapText="1"/>
    </xf>
    <xf numFmtId="0" fontId="19" fillId="0" borderId="36" xfId="0" applyFont="1" applyBorder="1" applyAlignment="1">
      <alignment horizontal="center" vertical="center" wrapText="1"/>
    </xf>
    <xf numFmtId="0" fontId="24" fillId="6" borderId="64" xfId="0" applyFont="1" applyFill="1" applyBorder="1" applyAlignment="1">
      <alignment horizontal="right" vertical="center" wrapText="1"/>
    </xf>
    <xf numFmtId="4" fontId="24" fillId="6" borderId="38" xfId="0" applyNumberFormat="1" applyFont="1" applyFill="1" applyBorder="1" applyAlignment="1">
      <alignment horizontal="right" vertical="center" wrapText="1"/>
    </xf>
    <xf numFmtId="4" fontId="13" fillId="6" borderId="63" xfId="0" applyNumberFormat="1" applyFont="1" applyFill="1" applyBorder="1" applyAlignment="1">
      <alignment horizontal="center" vertical="center" wrapText="1"/>
    </xf>
    <xf numFmtId="4" fontId="13" fillId="6" borderId="64" xfId="0" applyNumberFormat="1" applyFont="1" applyFill="1" applyBorder="1" applyAlignment="1">
      <alignment horizontal="center" vertical="center" wrapText="1"/>
    </xf>
    <xf numFmtId="4" fontId="24" fillId="6" borderId="65" xfId="0" applyNumberFormat="1" applyFont="1" applyFill="1" applyBorder="1" applyAlignment="1">
      <alignment horizontal="center" vertical="center" wrapText="1"/>
    </xf>
    <xf numFmtId="0" fontId="13" fillId="6" borderId="64" xfId="0" applyFont="1" applyFill="1" applyBorder="1" applyAlignment="1">
      <alignment horizontal="center" vertical="center"/>
    </xf>
    <xf numFmtId="0" fontId="17" fillId="6" borderId="63" xfId="0" applyFont="1" applyFill="1" applyBorder="1" applyAlignment="1">
      <alignment vertical="center" wrapText="1"/>
    </xf>
    <xf numFmtId="0" fontId="17" fillId="6" borderId="64" xfId="0" applyFont="1" applyFill="1" applyBorder="1" applyAlignment="1">
      <alignment vertical="center" wrapText="1"/>
    </xf>
    <xf numFmtId="4" fontId="17" fillId="6" borderId="38" xfId="0" applyNumberFormat="1" applyFont="1" applyFill="1" applyBorder="1" applyAlignment="1">
      <alignment vertical="center" wrapText="1"/>
    </xf>
    <xf numFmtId="4" fontId="17" fillId="6" borderId="65" xfId="0" applyNumberFormat="1" applyFont="1" applyFill="1" applyBorder="1" applyAlignment="1">
      <alignment vertical="center" wrapText="1"/>
    </xf>
    <xf numFmtId="0" fontId="13" fillId="6" borderId="56" xfId="0" applyFont="1" applyFill="1" applyBorder="1" applyAlignment="1">
      <alignment horizontal="left" vertical="center" wrapText="1"/>
    </xf>
    <xf numFmtId="0" fontId="24" fillId="6" borderId="57" xfId="0" applyFont="1" applyFill="1" applyBorder="1" applyAlignment="1">
      <alignment horizontal="right" vertical="center" wrapText="1"/>
    </xf>
    <xf numFmtId="0" fontId="13" fillId="6" borderId="60" xfId="0" applyFont="1" applyFill="1" applyBorder="1" applyAlignment="1">
      <alignment horizontal="right" vertical="center" wrapText="1"/>
    </xf>
    <xf numFmtId="0" fontId="13" fillId="6" borderId="56" xfId="0" applyFont="1" applyFill="1" applyBorder="1" applyAlignment="1">
      <alignment horizontal="right" vertical="center" wrapText="1"/>
    </xf>
    <xf numFmtId="4" fontId="24" fillId="6" borderId="57" xfId="0" applyNumberFormat="1" applyFont="1" applyFill="1" applyBorder="1" applyAlignment="1">
      <alignment horizontal="right" vertical="center" wrapText="1"/>
    </xf>
    <xf numFmtId="0" fontId="13" fillId="6" borderId="55" xfId="0" applyFont="1" applyFill="1" applyBorder="1" applyAlignment="1">
      <alignment horizontal="right" vertical="center" wrapText="1"/>
    </xf>
    <xf numFmtId="0" fontId="13" fillId="6" borderId="55" xfId="0" applyFont="1" applyFill="1" applyBorder="1" applyAlignment="1">
      <alignment horizontal="left" vertical="center" wrapText="1"/>
    </xf>
    <xf numFmtId="0" fontId="24" fillId="6" borderId="59" xfId="0" applyFont="1" applyFill="1" applyBorder="1" applyAlignment="1">
      <alignment horizontal="right" vertical="center" wrapText="1"/>
    </xf>
    <xf numFmtId="0" fontId="13" fillId="6" borderId="55" xfId="0" applyFont="1" applyFill="1" applyBorder="1" applyAlignment="1">
      <alignment horizontal="center" vertical="center" wrapText="1"/>
    </xf>
    <xf numFmtId="0" fontId="13" fillId="6" borderId="56" xfId="0" applyFont="1" applyFill="1" applyBorder="1" applyAlignment="1">
      <alignment horizontal="center" vertical="center" wrapText="1"/>
    </xf>
    <xf numFmtId="4" fontId="24" fillId="6" borderId="57" xfId="0" applyNumberFormat="1" applyFont="1" applyFill="1" applyBorder="1" applyAlignment="1">
      <alignment horizontal="center" vertical="center" wrapText="1"/>
    </xf>
    <xf numFmtId="0" fontId="13" fillId="6" borderId="60" xfId="0" applyFont="1" applyFill="1" applyBorder="1" applyAlignment="1">
      <alignment horizontal="center" vertical="center" wrapText="1"/>
    </xf>
    <xf numFmtId="4" fontId="24" fillId="6" borderId="19" xfId="0" applyNumberFormat="1" applyFont="1" applyFill="1" applyBorder="1" applyAlignment="1">
      <alignment horizontal="center" vertical="center" wrapText="1"/>
    </xf>
    <xf numFmtId="4" fontId="24" fillId="6" borderId="20" xfId="0" applyNumberFormat="1" applyFont="1" applyFill="1" applyBorder="1" applyAlignment="1">
      <alignment horizontal="center" vertical="center" wrapText="1"/>
    </xf>
    <xf numFmtId="0" fontId="17" fillId="6" borderId="9" xfId="0" applyFont="1" applyFill="1" applyBorder="1" applyAlignment="1">
      <alignment horizontal="center" vertical="center" wrapText="1"/>
    </xf>
    <xf numFmtId="0" fontId="11" fillId="4" borderId="14" xfId="0" applyFont="1" applyFill="1" applyBorder="1" applyAlignment="1">
      <alignment horizontal="left" vertical="center" wrapText="1"/>
    </xf>
    <xf numFmtId="4" fontId="17" fillId="6" borderId="7" xfId="0" applyNumberFormat="1" applyFont="1" applyFill="1" applyBorder="1" applyAlignment="1">
      <alignment horizontal="center" vertical="center" wrapText="1"/>
    </xf>
    <xf numFmtId="4" fontId="11" fillId="4" borderId="46" xfId="0" applyNumberFormat="1" applyFont="1" applyFill="1" applyBorder="1" applyAlignment="1">
      <alignment horizontal="center" vertical="center" wrapText="1"/>
    </xf>
    <xf numFmtId="4" fontId="17" fillId="6" borderId="21" xfId="0" applyNumberFormat="1" applyFont="1" applyFill="1" applyBorder="1" applyAlignment="1">
      <alignment horizontal="center" vertical="center" wrapText="1"/>
    </xf>
    <xf numFmtId="4" fontId="11" fillId="4" borderId="23" xfId="0" applyNumberFormat="1" applyFont="1" applyFill="1" applyBorder="1" applyAlignment="1">
      <alignment horizontal="center" vertical="center" wrapText="1"/>
    </xf>
    <xf numFmtId="4" fontId="17" fillId="6" borderId="9" xfId="0" applyNumberFormat="1" applyFont="1" applyFill="1" applyBorder="1" applyAlignment="1">
      <alignment horizontal="center" vertical="center" wrapText="1"/>
    </xf>
    <xf numFmtId="4" fontId="11" fillId="4" borderId="64" xfId="0" applyNumberFormat="1" applyFont="1" applyFill="1" applyBorder="1" applyAlignment="1">
      <alignment horizontal="center" vertical="center" wrapText="1"/>
    </xf>
    <xf numFmtId="4" fontId="11" fillId="4" borderId="65" xfId="0" applyNumberFormat="1" applyFont="1" applyFill="1" applyBorder="1" applyAlignment="1">
      <alignment horizontal="center" vertical="center" wrapText="1"/>
    </xf>
    <xf numFmtId="0" fontId="17" fillId="6" borderId="17" xfId="0" applyFont="1" applyFill="1" applyBorder="1" applyAlignment="1">
      <alignment horizontal="center" vertical="center" wrapText="1"/>
    </xf>
    <xf numFmtId="4" fontId="17" fillId="6" borderId="35" xfId="0" applyNumberFormat="1" applyFont="1" applyFill="1" applyBorder="1" applyAlignment="1">
      <alignment horizontal="center" vertical="center" wrapText="1"/>
    </xf>
    <xf numFmtId="4" fontId="17" fillId="6" borderId="4" xfId="0" applyNumberFormat="1" applyFont="1" applyFill="1" applyBorder="1" applyAlignment="1">
      <alignment horizontal="center" vertical="center" wrapText="1"/>
    </xf>
    <xf numFmtId="4" fontId="17" fillId="6" borderId="37" xfId="0" applyNumberFormat="1" applyFont="1" applyFill="1" applyBorder="1" applyAlignment="1">
      <alignment horizontal="center" vertical="center" wrapText="1"/>
    </xf>
    <xf numFmtId="4" fontId="17" fillId="6" borderId="32" xfId="0" applyNumberFormat="1" applyFont="1" applyFill="1" applyBorder="1" applyAlignment="1">
      <alignment horizontal="center" vertical="center" wrapText="1"/>
    </xf>
    <xf numFmtId="4" fontId="17" fillId="6" borderId="17" xfId="0" applyNumberFormat="1" applyFont="1" applyFill="1" applyBorder="1" applyAlignment="1">
      <alignment horizontal="center" vertical="center" wrapText="1"/>
    </xf>
    <xf numFmtId="0" fontId="11" fillId="4" borderId="51" xfId="0" applyFont="1" applyFill="1" applyBorder="1" applyAlignment="1">
      <alignment vertical="center"/>
    </xf>
    <xf numFmtId="0" fontId="19" fillId="4" borderId="33" xfId="0" applyFont="1" applyFill="1" applyBorder="1" applyAlignment="1">
      <alignment vertical="center"/>
    </xf>
    <xf numFmtId="0" fontId="19" fillId="4" borderId="23" xfId="0" applyFont="1" applyFill="1" applyBorder="1" applyAlignment="1">
      <alignment horizontal="center" vertical="center" wrapText="1"/>
    </xf>
    <xf numFmtId="0" fontId="19" fillId="4" borderId="10" xfId="0" applyFont="1" applyFill="1" applyBorder="1" applyAlignment="1">
      <alignment horizontal="center" vertical="center" wrapText="1"/>
    </xf>
    <xf numFmtId="0" fontId="19" fillId="4" borderId="24" xfId="0" applyFont="1" applyFill="1" applyBorder="1" applyAlignment="1">
      <alignment horizontal="center" vertical="center" wrapText="1"/>
    </xf>
    <xf numFmtId="0" fontId="19" fillId="4" borderId="46" xfId="0" applyFont="1" applyFill="1" applyBorder="1" applyAlignment="1">
      <alignment horizontal="center" vertical="center" wrapText="1"/>
    </xf>
    <xf numFmtId="0" fontId="19" fillId="4" borderId="14" xfId="0" applyFont="1" applyFill="1" applyBorder="1" applyAlignment="1">
      <alignment horizontal="center" vertical="center" wrapText="1"/>
    </xf>
    <xf numFmtId="4" fontId="17" fillId="6" borderId="4" xfId="0" applyNumberFormat="1" applyFont="1" applyFill="1" applyBorder="1" applyAlignment="1">
      <alignment vertical="center"/>
    </xf>
    <xf numFmtId="4" fontId="17" fillId="6" borderId="37" xfId="0" applyNumberFormat="1" applyFont="1" applyFill="1" applyBorder="1" applyAlignment="1">
      <alignment vertical="center"/>
    </xf>
    <xf numFmtId="0" fontId="49" fillId="4" borderId="21" xfId="0" applyFont="1" applyFill="1" applyBorder="1" applyAlignment="1">
      <alignment horizontal="center" vertical="center" wrapText="1"/>
    </xf>
    <xf numFmtId="0" fontId="49" fillId="4" borderId="1" xfId="0" applyFont="1" applyFill="1" applyBorder="1" applyAlignment="1">
      <alignment horizontal="center" vertical="center" wrapText="1"/>
    </xf>
    <xf numFmtId="0" fontId="49" fillId="4" borderId="22" xfId="0" applyFont="1" applyFill="1" applyBorder="1" applyAlignment="1">
      <alignment horizontal="center" vertical="center" wrapText="1"/>
    </xf>
    <xf numFmtId="0" fontId="49" fillId="4" borderId="7" xfId="0" applyFont="1" applyFill="1" applyBorder="1" applyAlignment="1">
      <alignment horizontal="center" vertical="center" wrapText="1"/>
    </xf>
    <xf numFmtId="0" fontId="17" fillId="4" borderId="51" xfId="0" applyFont="1" applyFill="1" applyBorder="1" applyAlignment="1">
      <alignment vertical="center"/>
    </xf>
    <xf numFmtId="0" fontId="11" fillId="4" borderId="53" xfId="0" applyFont="1" applyFill="1" applyBorder="1" applyAlignment="1">
      <alignment vertical="center"/>
    </xf>
    <xf numFmtId="4" fontId="11" fillId="4" borderId="18" xfId="0" applyNumberFormat="1" applyFont="1" applyFill="1" applyBorder="1" applyAlignment="1">
      <alignment vertical="center"/>
    </xf>
    <xf numFmtId="4" fontId="11" fillId="4" borderId="19" xfId="0" applyNumberFormat="1" applyFont="1" applyFill="1" applyBorder="1" applyAlignment="1">
      <alignment vertical="center"/>
    </xf>
    <xf numFmtId="4" fontId="17" fillId="6" borderId="19" xfId="0" applyNumberFormat="1" applyFont="1" applyFill="1" applyBorder="1" applyAlignment="1">
      <alignment vertical="center"/>
    </xf>
    <xf numFmtId="4" fontId="11" fillId="4" borderId="45" xfId="0" applyNumberFormat="1" applyFont="1" applyFill="1" applyBorder="1" applyAlignment="1">
      <alignment vertical="center"/>
    </xf>
    <xf numFmtId="4" fontId="17" fillId="6" borderId="20" xfId="0" applyNumberFormat="1" applyFont="1" applyFill="1" applyBorder="1" applyAlignment="1">
      <alignment vertical="center"/>
    </xf>
    <xf numFmtId="4" fontId="17" fillId="6" borderId="64" xfId="0" applyNumberFormat="1" applyFont="1" applyFill="1" applyBorder="1" applyAlignment="1">
      <alignment vertical="center"/>
    </xf>
    <xf numFmtId="4" fontId="17" fillId="6" borderId="65" xfId="0" applyNumberFormat="1" applyFont="1" applyFill="1" applyBorder="1" applyAlignment="1">
      <alignment vertical="center"/>
    </xf>
    <xf numFmtId="4" fontId="19" fillId="4" borderId="35" xfId="0" applyNumberFormat="1" applyFont="1" applyFill="1" applyBorder="1" applyAlignment="1">
      <alignment horizontal="center" vertical="center"/>
    </xf>
    <xf numFmtId="4" fontId="19" fillId="4" borderId="4" xfId="0" applyNumberFormat="1" applyFont="1" applyFill="1" applyBorder="1" applyAlignment="1">
      <alignment horizontal="center" vertical="center"/>
    </xf>
    <xf numFmtId="4" fontId="19" fillId="4" borderId="32" xfId="0" applyNumberFormat="1" applyFont="1" applyFill="1" applyBorder="1" applyAlignment="1">
      <alignment horizontal="center" vertical="center"/>
    </xf>
    <xf numFmtId="4" fontId="19" fillId="4" borderId="21" xfId="0" applyNumberFormat="1" applyFont="1" applyFill="1" applyBorder="1" applyAlignment="1">
      <alignment horizontal="center" vertical="center"/>
    </xf>
    <xf numFmtId="4" fontId="19" fillId="4" borderId="1" xfId="0" applyNumberFormat="1" applyFont="1" applyFill="1" applyBorder="1" applyAlignment="1">
      <alignment horizontal="center" vertical="center"/>
    </xf>
    <xf numFmtId="4" fontId="19" fillId="4" borderId="7" xfId="0" applyNumberFormat="1" applyFont="1" applyFill="1" applyBorder="1" applyAlignment="1">
      <alignment horizontal="center" vertical="center"/>
    </xf>
    <xf numFmtId="4" fontId="17" fillId="6" borderId="4" xfId="0" applyNumberFormat="1" applyFont="1" applyFill="1" applyBorder="1" applyAlignment="1">
      <alignment horizontal="right" vertical="center"/>
    </xf>
    <xf numFmtId="0" fontId="11" fillId="4" borderId="51" xfId="0" applyFont="1" applyFill="1" applyBorder="1" applyAlignment="1">
      <alignment horizontal="center" vertical="center"/>
    </xf>
    <xf numFmtId="0" fontId="11" fillId="4" borderId="13" xfId="0" applyFont="1" applyFill="1" applyBorder="1" applyAlignment="1">
      <alignment horizontal="center" vertical="center"/>
    </xf>
    <xf numFmtId="0" fontId="13" fillId="4" borderId="13" xfId="0" applyFont="1" applyFill="1" applyBorder="1" applyAlignment="1">
      <alignment vertical="center"/>
    </xf>
    <xf numFmtId="4" fontId="17" fillId="6" borderId="37" xfId="0" applyNumberFormat="1" applyFont="1" applyFill="1" applyBorder="1" applyAlignment="1">
      <alignment horizontal="right" vertical="center"/>
    </xf>
    <xf numFmtId="0" fontId="13" fillId="4" borderId="51" xfId="0" applyFont="1" applyFill="1" applyBorder="1" applyAlignment="1">
      <alignment horizontal="center" vertical="center"/>
    </xf>
    <xf numFmtId="4" fontId="17" fillId="6" borderId="64" xfId="0" applyNumberFormat="1" applyFont="1" applyFill="1" applyBorder="1" applyAlignment="1">
      <alignment horizontal="right" vertical="center"/>
    </xf>
    <xf numFmtId="4" fontId="17" fillId="6" borderId="65" xfId="0" applyNumberFormat="1" applyFont="1" applyFill="1" applyBorder="1" applyAlignment="1">
      <alignment horizontal="right" vertical="center"/>
    </xf>
    <xf numFmtId="0" fontId="24" fillId="4" borderId="0" xfId="0" applyFont="1" applyFill="1" applyAlignment="1">
      <alignment vertical="center"/>
    </xf>
    <xf numFmtId="0" fontId="17" fillId="6" borderId="10" xfId="0" applyFont="1" applyFill="1" applyBorder="1" applyAlignment="1">
      <alignment horizontal="right" vertical="center"/>
    </xf>
    <xf numFmtId="4" fontId="17" fillId="6" borderId="10" xfId="0" applyNumberFormat="1" applyFont="1" applyFill="1" applyBorder="1" applyAlignment="1">
      <alignment horizontal="right" vertical="center"/>
    </xf>
    <xf numFmtId="0" fontId="34" fillId="4" borderId="55" xfId="0" applyFont="1" applyFill="1" applyBorder="1" applyAlignment="1">
      <alignment horizontal="center" vertical="center" wrapText="1"/>
    </xf>
    <xf numFmtId="0" fontId="34" fillId="4" borderId="56" xfId="0" applyFont="1" applyFill="1" applyBorder="1" applyAlignment="1">
      <alignment horizontal="center" vertical="center" wrapText="1"/>
    </xf>
    <xf numFmtId="0" fontId="34" fillId="4" borderId="57" xfId="0" applyFont="1" applyFill="1" applyBorder="1" applyAlignment="1">
      <alignment horizontal="center" vertical="center" wrapText="1"/>
    </xf>
    <xf numFmtId="0" fontId="19" fillId="4" borderId="34" xfId="0" applyFont="1" applyFill="1" applyBorder="1" applyAlignment="1">
      <alignment horizontal="center" vertical="center" wrapText="1"/>
    </xf>
    <xf numFmtId="0" fontId="19" fillId="4" borderId="11" xfId="0" applyFont="1" applyFill="1" applyBorder="1" applyAlignment="1">
      <alignment horizontal="center" vertical="center" wrapText="1"/>
    </xf>
    <xf numFmtId="0" fontId="19" fillId="4" borderId="36" xfId="0" applyFont="1" applyFill="1" applyBorder="1" applyAlignment="1">
      <alignment horizontal="center" vertical="center" wrapText="1"/>
    </xf>
    <xf numFmtId="0" fontId="19" fillId="4" borderId="51" xfId="0" applyFont="1" applyFill="1" applyBorder="1" applyAlignment="1">
      <alignment horizontal="center" vertical="center" wrapText="1"/>
    </xf>
    <xf numFmtId="4" fontId="17" fillId="6" borderId="23" xfId="0" applyNumberFormat="1" applyFont="1" applyFill="1" applyBorder="1" applyAlignment="1">
      <alignment vertical="center" wrapText="1"/>
    </xf>
    <xf numFmtId="0" fontId="19" fillId="4" borderId="33" xfId="0" applyFont="1" applyFill="1" applyBorder="1" applyAlignment="1">
      <alignment horizontal="center" vertical="center" wrapText="1"/>
    </xf>
    <xf numFmtId="4" fontId="17" fillId="4" borderId="11" xfId="0" applyNumberFormat="1" applyFont="1" applyFill="1" applyBorder="1" applyAlignment="1">
      <alignment vertical="center" wrapText="1"/>
    </xf>
    <xf numFmtId="4" fontId="11" fillId="4" borderId="11" xfId="0" applyNumberFormat="1" applyFont="1" applyFill="1" applyBorder="1" applyAlignment="1">
      <alignment vertical="center" wrapText="1"/>
    </xf>
    <xf numFmtId="4" fontId="17" fillId="4" borderId="15" xfId="0" applyNumberFormat="1" applyFont="1" applyFill="1" applyBorder="1" applyAlignment="1">
      <alignment vertical="center" wrapText="1"/>
    </xf>
    <xf numFmtId="4" fontId="11" fillId="4" borderId="15" xfId="0" applyNumberFormat="1" applyFont="1" applyFill="1" applyBorder="1" applyAlignment="1">
      <alignment vertical="center" wrapText="1"/>
    </xf>
    <xf numFmtId="4" fontId="11" fillId="4" borderId="76" xfId="0" applyNumberFormat="1" applyFont="1" applyFill="1" applyBorder="1" applyAlignment="1">
      <alignment vertical="center" wrapText="1"/>
    </xf>
    <xf numFmtId="4" fontId="17" fillId="6" borderId="76" xfId="0" applyNumberFormat="1" applyFont="1" applyFill="1" applyBorder="1" applyAlignment="1">
      <alignment vertical="center" wrapText="1"/>
    </xf>
    <xf numFmtId="4" fontId="17" fillId="6" borderId="68" xfId="0" applyNumberFormat="1" applyFont="1" applyFill="1" applyBorder="1" applyAlignment="1">
      <alignment vertical="center" wrapText="1"/>
    </xf>
    <xf numFmtId="4" fontId="17" fillId="6" borderId="28" xfId="0" applyNumberFormat="1" applyFont="1" applyFill="1" applyBorder="1" applyAlignment="1">
      <alignment vertical="center" wrapText="1"/>
    </xf>
    <xf numFmtId="4" fontId="11" fillId="4" borderId="26" xfId="0" applyNumberFormat="1" applyFont="1" applyFill="1" applyBorder="1" applyAlignment="1">
      <alignment vertical="center" wrapText="1"/>
    </xf>
    <xf numFmtId="4" fontId="11" fillId="4" borderId="74" xfId="0" applyNumberFormat="1" applyFont="1" applyFill="1" applyBorder="1" applyAlignment="1">
      <alignment vertical="center" wrapText="1"/>
    </xf>
    <xf numFmtId="4" fontId="17" fillId="6" borderId="80" xfId="0" applyNumberFormat="1" applyFont="1" applyFill="1" applyBorder="1" applyAlignment="1">
      <alignment vertical="center" wrapText="1"/>
    </xf>
    <xf numFmtId="4" fontId="17" fillId="4" borderId="67" xfId="0" applyNumberFormat="1" applyFont="1" applyFill="1" applyBorder="1" applyAlignment="1">
      <alignment vertical="center" wrapText="1"/>
    </xf>
    <xf numFmtId="4" fontId="11" fillId="4" borderId="68" xfId="0" applyNumberFormat="1" applyFont="1" applyFill="1" applyBorder="1" applyAlignment="1">
      <alignment vertical="center" wrapText="1"/>
    </xf>
    <xf numFmtId="0" fontId="17" fillId="4" borderId="79" xfId="0" applyFont="1" applyFill="1" applyBorder="1" applyAlignment="1">
      <alignment horizontal="center" vertical="center" wrapText="1"/>
    </xf>
    <xf numFmtId="0" fontId="19" fillId="0" borderId="0" xfId="0" applyFont="1"/>
    <xf numFmtId="1" fontId="19" fillId="0" borderId="37" xfId="0" applyNumberFormat="1" applyFont="1" applyBorder="1" applyAlignment="1">
      <alignment horizontal="center" vertical="center" wrapText="1"/>
    </xf>
    <xf numFmtId="4" fontId="17" fillId="6" borderId="10" xfId="0" applyNumberFormat="1" applyFont="1" applyFill="1" applyBorder="1" applyAlignment="1">
      <alignment horizontal="center" vertical="center" wrapText="1"/>
    </xf>
    <xf numFmtId="4" fontId="17" fillId="6" borderId="10" xfId="0" applyNumberFormat="1" applyFont="1" applyFill="1" applyBorder="1"/>
    <xf numFmtId="49" fontId="17" fillId="4" borderId="10" xfId="0" applyNumberFormat="1" applyFont="1" applyFill="1" applyBorder="1" applyAlignment="1">
      <alignment horizontal="center" vertical="center" wrapText="1"/>
    </xf>
    <xf numFmtId="4" fontId="17" fillId="0" borderId="22" xfId="0" applyNumberFormat="1" applyFont="1" applyBorder="1" applyAlignment="1">
      <alignment vertical="center" wrapText="1"/>
    </xf>
    <xf numFmtId="4" fontId="11" fillId="0" borderId="22" xfId="0" applyNumberFormat="1" applyFont="1" applyBorder="1" applyAlignment="1">
      <alignment vertical="center" wrapText="1"/>
    </xf>
    <xf numFmtId="0" fontId="11" fillId="0" borderId="10" xfId="0" applyFont="1" applyBorder="1" applyAlignment="1">
      <alignment horizontal="center" vertical="center" wrapText="1"/>
    </xf>
    <xf numFmtId="4" fontId="11" fillId="0" borderId="24" xfId="0" applyNumberFormat="1" applyFont="1" applyBorder="1" applyAlignment="1">
      <alignment vertical="center" wrapText="1"/>
    </xf>
    <xf numFmtId="0" fontId="19" fillId="0" borderId="4" xfId="0" applyFont="1" applyBorder="1" applyAlignment="1">
      <alignment horizontal="center" vertical="center" wrapText="1"/>
    </xf>
    <xf numFmtId="0" fontId="19" fillId="0" borderId="37" xfId="0" applyFont="1" applyBorder="1" applyAlignment="1">
      <alignment horizontal="center" vertical="center" wrapText="1"/>
    </xf>
    <xf numFmtId="0" fontId="19" fillId="4" borderId="35" xfId="0" applyFont="1" applyFill="1" applyBorder="1" applyAlignment="1">
      <alignment horizontal="center" vertical="center" wrapText="1"/>
    </xf>
    <xf numFmtId="0" fontId="19" fillId="4" borderId="32" xfId="0" applyFont="1" applyFill="1" applyBorder="1" applyAlignment="1">
      <alignment horizontal="center" vertical="center" wrapText="1"/>
    </xf>
    <xf numFmtId="0" fontId="19" fillId="4" borderId="4" xfId="0" applyFont="1" applyFill="1" applyBorder="1" applyAlignment="1">
      <alignment horizontal="center" vertical="center" wrapText="1"/>
    </xf>
    <xf numFmtId="0" fontId="19" fillId="4" borderId="37" xfId="0" applyFont="1" applyFill="1" applyBorder="1" applyAlignment="1">
      <alignment horizontal="center" vertical="center" wrapText="1"/>
    </xf>
    <xf numFmtId="4" fontId="17" fillId="4" borderId="22" xfId="0" applyNumberFormat="1" applyFont="1" applyFill="1" applyBorder="1" applyAlignment="1">
      <alignment horizontal="right" vertical="center" wrapText="1"/>
    </xf>
    <xf numFmtId="0" fontId="17" fillId="4" borderId="10" xfId="0" applyFont="1" applyFill="1" applyBorder="1"/>
    <xf numFmtId="4" fontId="17" fillId="4" borderId="10" xfId="0" applyNumberFormat="1" applyFont="1" applyFill="1" applyBorder="1" applyAlignment="1">
      <alignment horizontal="right"/>
    </xf>
    <xf numFmtId="4" fontId="17" fillId="4" borderId="24" xfId="0" applyNumberFormat="1" applyFont="1" applyFill="1" applyBorder="1" applyAlignment="1">
      <alignment horizontal="right"/>
    </xf>
    <xf numFmtId="0" fontId="19" fillId="4" borderId="0" xfId="0" applyFont="1" applyFill="1"/>
    <xf numFmtId="49" fontId="11" fillId="4" borderId="21" xfId="0" applyNumberFormat="1" applyFont="1" applyFill="1" applyBorder="1" applyAlignment="1">
      <alignment horizontal="center" vertical="center" wrapText="1"/>
    </xf>
    <xf numFmtId="49" fontId="11" fillId="4" borderId="23" xfId="0" applyNumberFormat="1" applyFont="1" applyFill="1" applyBorder="1" applyAlignment="1">
      <alignment horizontal="center" vertical="center" wrapText="1"/>
    </xf>
    <xf numFmtId="49" fontId="11" fillId="4" borderId="46" xfId="0" applyNumberFormat="1" applyFont="1" applyFill="1" applyBorder="1" applyAlignment="1">
      <alignment horizontal="center" vertical="center" wrapText="1"/>
    </xf>
    <xf numFmtId="0" fontId="45" fillId="0" borderId="21" xfId="0" applyFont="1" applyBorder="1" applyAlignment="1">
      <alignment vertical="center" wrapText="1"/>
    </xf>
    <xf numFmtId="0" fontId="45" fillId="0" borderId="22" xfId="0" applyFont="1" applyBorder="1" applyAlignment="1">
      <alignment vertical="center" wrapText="1"/>
    </xf>
    <xf numFmtId="0" fontId="45" fillId="0" borderId="23" xfId="0" applyFont="1" applyBorder="1" applyAlignment="1">
      <alignment horizontal="right" vertical="center" wrapText="1"/>
    </xf>
    <xf numFmtId="0" fontId="45" fillId="0" borderId="10" xfId="0" applyFont="1" applyBorder="1" applyAlignment="1">
      <alignment horizontal="center" vertical="center" wrapText="1"/>
    </xf>
    <xf numFmtId="0" fontId="45" fillId="0" borderId="10" xfId="0" applyFont="1" applyBorder="1" applyAlignment="1">
      <alignment vertical="center" wrapText="1"/>
    </xf>
    <xf numFmtId="0" fontId="45" fillId="0" borderId="24" xfId="0" applyFont="1" applyBorder="1" applyAlignment="1">
      <alignment vertical="center" wrapText="1"/>
    </xf>
    <xf numFmtId="0" fontId="63" fillId="0" borderId="1" xfId="0" applyFont="1" applyBorder="1" applyAlignment="1">
      <alignment horizontal="center" vertical="center" wrapText="1"/>
    </xf>
    <xf numFmtId="0" fontId="63" fillId="0" borderId="22" xfId="0" applyFont="1" applyBorder="1" applyAlignment="1">
      <alignment horizontal="center" vertical="center" wrapText="1"/>
    </xf>
    <xf numFmtId="0" fontId="63" fillId="0" borderId="10" xfId="0" applyFont="1" applyBorder="1" applyAlignment="1">
      <alignment horizontal="center" vertical="center" wrapText="1"/>
    </xf>
    <xf numFmtId="0" fontId="63" fillId="0" borderId="24" xfId="0" applyFont="1" applyBorder="1" applyAlignment="1">
      <alignment horizontal="center" vertical="center" wrapText="1"/>
    </xf>
    <xf numFmtId="0" fontId="64" fillId="0" borderId="35" xfId="0" applyFont="1" applyBorder="1" applyAlignment="1">
      <alignment horizontal="center" vertical="center" wrapText="1"/>
    </xf>
    <xf numFmtId="0" fontId="64" fillId="0" borderId="4" xfId="0" applyFont="1" applyBorder="1" applyAlignment="1">
      <alignment horizontal="center" vertical="center" wrapText="1"/>
    </xf>
    <xf numFmtId="0" fontId="64" fillId="0" borderId="37" xfId="0" applyFont="1" applyBorder="1" applyAlignment="1">
      <alignment horizontal="center" vertical="center" wrapText="1"/>
    </xf>
    <xf numFmtId="0" fontId="12" fillId="0" borderId="0" xfId="0" applyFont="1" applyAlignment="1">
      <alignment vertical="center"/>
    </xf>
    <xf numFmtId="3" fontId="17" fillId="4" borderId="10" xfId="0" applyNumberFormat="1" applyFont="1" applyFill="1" applyBorder="1" applyAlignment="1">
      <alignment horizontal="center" wrapText="1"/>
    </xf>
    <xf numFmtId="0" fontId="17" fillId="2" borderId="10"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9" fillId="0" borderId="5" xfId="0" applyFont="1" applyBorder="1" applyAlignment="1">
      <alignment horizontal="center" vertical="center" wrapText="1"/>
    </xf>
    <xf numFmtId="0" fontId="19" fillId="0" borderId="62" xfId="0" applyFont="1" applyBorder="1" applyAlignment="1">
      <alignment horizontal="center" vertical="center" wrapText="1"/>
    </xf>
    <xf numFmtId="0" fontId="11" fillId="0" borderId="21" xfId="0" applyFont="1" applyBorder="1" applyAlignment="1">
      <alignment horizontal="left" wrapText="1"/>
    </xf>
    <xf numFmtId="4" fontId="11" fillId="0" borderId="22" xfId="0" applyNumberFormat="1" applyFont="1" applyBorder="1" applyAlignment="1">
      <alignment horizontal="right"/>
    </xf>
    <xf numFmtId="0" fontId="11" fillId="0" borderId="21" xfId="0" applyFont="1" applyBorder="1" applyAlignment="1">
      <alignment horizontal="left" wrapText="1" indent="1"/>
    </xf>
    <xf numFmtId="0" fontId="11" fillId="0" borderId="21" xfId="0" applyFont="1" applyBorder="1" applyAlignment="1">
      <alignment horizontal="left" wrapText="1" indent="2"/>
    </xf>
    <xf numFmtId="0" fontId="17" fillId="4" borderId="23" xfId="0" applyFont="1" applyFill="1" applyBorder="1" applyAlignment="1">
      <alignment wrapText="1"/>
    </xf>
    <xf numFmtId="49" fontId="17" fillId="4" borderId="10" xfId="0" applyNumberFormat="1" applyFont="1" applyFill="1" applyBorder="1" applyAlignment="1">
      <alignment horizontal="center" wrapText="1"/>
    </xf>
    <xf numFmtId="4" fontId="17" fillId="4" borderId="10" xfId="0" applyNumberFormat="1" applyFont="1" applyFill="1" applyBorder="1" applyAlignment="1">
      <alignment horizontal="right" wrapText="1"/>
    </xf>
    <xf numFmtId="4" fontId="17" fillId="4" borderId="24" xfId="0" applyNumberFormat="1" applyFont="1" applyFill="1" applyBorder="1" applyAlignment="1">
      <alignment horizontal="right" wrapText="1"/>
    </xf>
    <xf numFmtId="2" fontId="17" fillId="2" borderId="10" xfId="0" applyNumberFormat="1" applyFont="1" applyFill="1" applyBorder="1" applyAlignment="1">
      <alignment horizontal="center" vertical="center" wrapText="1"/>
    </xf>
    <xf numFmtId="0" fontId="19" fillId="0" borderId="25"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8" xfId="0" applyFont="1" applyBorder="1" applyAlignment="1">
      <alignment horizontal="center" vertical="center" wrapText="1"/>
    </xf>
    <xf numFmtId="4" fontId="11" fillId="4" borderId="0" xfId="0" applyNumberFormat="1" applyFont="1" applyFill="1" applyAlignment="1">
      <alignment horizontal="right" vertical="center" wrapText="1"/>
    </xf>
    <xf numFmtId="0" fontId="19" fillId="0" borderId="4" xfId="0" applyFont="1" applyBorder="1" applyAlignment="1">
      <alignment horizontal="center" vertical="center"/>
    </xf>
    <xf numFmtId="0" fontId="19" fillId="0" borderId="4" xfId="0" applyFont="1" applyBorder="1" applyAlignment="1">
      <alignment horizontal="center"/>
    </xf>
    <xf numFmtId="4" fontId="17" fillId="0" borderId="22" xfId="0" applyNumberFormat="1" applyFont="1" applyBorder="1" applyAlignment="1">
      <alignment horizontal="center" wrapText="1"/>
    </xf>
    <xf numFmtId="4" fontId="11" fillId="0" borderId="22" xfId="0" applyNumberFormat="1" applyFont="1" applyBorder="1" applyAlignment="1">
      <alignment horizontal="center" wrapText="1"/>
    </xf>
    <xf numFmtId="0" fontId="11" fillId="0" borderId="23" xfId="0" applyFont="1" applyBorder="1" applyAlignment="1">
      <alignment horizontal="left" wrapText="1" indent="2"/>
    </xf>
    <xf numFmtId="4" fontId="11" fillId="0" borderId="10" xfId="0" applyNumberFormat="1" applyFont="1" applyBorder="1" applyAlignment="1">
      <alignment horizontal="center" wrapText="1"/>
    </xf>
    <xf numFmtId="4" fontId="11" fillId="0" borderId="10" xfId="0" applyNumberFormat="1" applyFont="1" applyBorder="1" applyAlignment="1">
      <alignment horizontal="center"/>
    </xf>
    <xf numFmtId="4" fontId="11" fillId="0" borderId="24" xfId="0" applyNumberFormat="1" applyFont="1" applyBorder="1" applyAlignment="1">
      <alignment horizontal="center" wrapText="1"/>
    </xf>
    <xf numFmtId="4" fontId="17" fillId="3" borderId="57" xfId="0" applyNumberFormat="1" applyFont="1" applyFill="1" applyBorder="1" applyAlignment="1">
      <alignment horizontal="right" vertical="center" wrapText="1"/>
    </xf>
    <xf numFmtId="49" fontId="11" fillId="0" borderId="0" xfId="0" applyNumberFormat="1" applyFont="1" applyAlignment="1">
      <alignment vertical="center" wrapText="1"/>
    </xf>
    <xf numFmtId="0" fontId="11" fillId="0" borderId="34" xfId="0" applyFont="1" applyBorder="1" applyAlignment="1">
      <alignment horizontal="left" vertical="center" wrapText="1" indent="1"/>
    </xf>
    <xf numFmtId="49" fontId="11" fillId="0" borderId="3" xfId="0" applyNumberFormat="1" applyFont="1" applyBorder="1" applyAlignment="1">
      <alignment horizontal="center" vertical="center" wrapText="1"/>
    </xf>
    <xf numFmtId="49" fontId="11" fillId="4" borderId="5" xfId="0" applyNumberFormat="1" applyFont="1" applyFill="1" applyBorder="1" applyAlignment="1">
      <alignment horizontal="center" vertical="center" wrapText="1"/>
    </xf>
    <xf numFmtId="0" fontId="11" fillId="3" borderId="25" xfId="0" applyFont="1" applyFill="1" applyBorder="1" applyAlignment="1">
      <alignment horizontal="left" wrapText="1"/>
    </xf>
    <xf numFmtId="49" fontId="11" fillId="0" borderId="49" xfId="0" applyNumberFormat="1" applyFont="1" applyBorder="1" applyAlignment="1">
      <alignment horizontal="center" vertical="center" wrapText="1"/>
    </xf>
    <xf numFmtId="0" fontId="11" fillId="4" borderId="25" xfId="0" applyFont="1" applyFill="1" applyBorder="1" applyAlignment="1">
      <alignment horizontal="left" vertical="center" wrapText="1" indent="1"/>
    </xf>
    <xf numFmtId="4" fontId="11" fillId="0" borderId="16" xfId="0" applyNumberFormat="1" applyFont="1" applyBorder="1" applyAlignment="1">
      <alignment vertical="center" wrapText="1"/>
    </xf>
    <xf numFmtId="4" fontId="11" fillId="0" borderId="32" xfId="0" applyNumberFormat="1" applyFont="1" applyBorder="1" applyAlignment="1">
      <alignment vertical="center" wrapText="1"/>
    </xf>
    <xf numFmtId="4" fontId="11" fillId="0" borderId="16" xfId="0" applyNumberFormat="1" applyFont="1" applyBorder="1" applyAlignment="1">
      <alignment wrapText="1"/>
    </xf>
    <xf numFmtId="49" fontId="11" fillId="0" borderId="58" xfId="0" applyNumberFormat="1" applyFont="1" applyBorder="1" applyAlignment="1">
      <alignment horizontal="center" vertical="center" wrapText="1"/>
    </xf>
    <xf numFmtId="4" fontId="11" fillId="0" borderId="49" xfId="0" applyNumberFormat="1" applyFont="1" applyBorder="1" applyAlignment="1">
      <alignment vertical="center" wrapText="1"/>
    </xf>
    <xf numFmtId="0" fontId="17" fillId="0" borderId="1" xfId="0" applyFont="1" applyBorder="1" applyAlignment="1">
      <alignment horizontal="center" vertical="top" wrapText="1"/>
    </xf>
    <xf numFmtId="0" fontId="22" fillId="0" borderId="0" xfId="0" applyFont="1" applyAlignment="1">
      <alignment vertical="center"/>
    </xf>
    <xf numFmtId="0" fontId="51" fillId="0" borderId="0" xfId="0" applyFont="1" applyAlignment="1">
      <alignment vertical="center"/>
    </xf>
    <xf numFmtId="4" fontId="11" fillId="0" borderId="0" xfId="0" applyNumberFormat="1" applyFont="1" applyAlignment="1">
      <alignment vertical="center"/>
    </xf>
    <xf numFmtId="0" fontId="49" fillId="0" borderId="0" xfId="0" applyFont="1" applyAlignment="1">
      <alignment vertical="center"/>
    </xf>
    <xf numFmtId="0" fontId="65" fillId="0" borderId="0" xfId="0" applyFont="1" applyAlignment="1">
      <alignment vertical="center"/>
    </xf>
    <xf numFmtId="0" fontId="65" fillId="0" borderId="0" xfId="0" applyFont="1" applyAlignment="1">
      <alignment horizontal="left" vertical="center"/>
    </xf>
    <xf numFmtId="49" fontId="65" fillId="0" borderId="10" xfId="0" applyNumberFormat="1" applyFont="1" applyBorder="1" applyAlignment="1">
      <alignment horizontal="center" vertical="center" wrapText="1"/>
    </xf>
    <xf numFmtId="49" fontId="65" fillId="0" borderId="2" xfId="0" applyNumberFormat="1" applyFont="1" applyBorder="1" applyAlignment="1">
      <alignment horizontal="center" vertical="center" wrapText="1"/>
    </xf>
    <xf numFmtId="49" fontId="65" fillId="0" borderId="1" xfId="0" applyNumberFormat="1" applyFont="1" applyBorder="1" applyAlignment="1">
      <alignment vertical="center" wrapText="1"/>
    </xf>
    <xf numFmtId="49" fontId="65" fillId="0" borderId="64" xfId="0" applyNumberFormat="1" applyFont="1" applyBorder="1" applyAlignment="1">
      <alignment vertical="center" wrapText="1"/>
    </xf>
    <xf numFmtId="49" fontId="65" fillId="0" borderId="64" xfId="0" applyNumberFormat="1" applyFont="1" applyBorder="1" applyAlignment="1">
      <alignment horizontal="center" vertical="center" wrapText="1"/>
    </xf>
    <xf numFmtId="0" fontId="20" fillId="0" borderId="0" xfId="0" applyFont="1" applyAlignment="1">
      <alignment vertical="center"/>
    </xf>
    <xf numFmtId="0" fontId="25" fillId="7" borderId="55" xfId="0" applyFont="1" applyFill="1" applyBorder="1" applyAlignment="1">
      <alignment vertical="center" wrapText="1"/>
    </xf>
    <xf numFmtId="0" fontId="22" fillId="0" borderId="1" xfId="0" applyFont="1" applyBorder="1" applyAlignment="1">
      <alignment horizontal="left" vertical="center" wrapText="1"/>
    </xf>
    <xf numFmtId="4" fontId="17" fillId="0" borderId="0" xfId="0" applyNumberFormat="1" applyFont="1" applyAlignment="1">
      <alignment horizontal="center" vertical="center" wrapText="1"/>
    </xf>
    <xf numFmtId="0" fontId="17" fillId="0" borderId="0" xfId="0" applyFont="1" applyAlignment="1">
      <alignment horizontal="center" vertical="center" wrapText="1"/>
    </xf>
    <xf numFmtId="4" fontId="57" fillId="4" borderId="1" xfId="0" applyNumberFormat="1" applyFont="1" applyFill="1" applyBorder="1" applyAlignment="1">
      <alignment horizontal="right" vertical="center" wrapText="1"/>
    </xf>
    <xf numFmtId="4" fontId="57" fillId="4" borderId="9" xfId="0" applyNumberFormat="1" applyFont="1" applyFill="1" applyBorder="1" applyAlignment="1">
      <alignment vertical="center" wrapText="1"/>
    </xf>
    <xf numFmtId="4" fontId="57" fillId="4" borderId="1" xfId="0" applyNumberFormat="1" applyFont="1" applyFill="1" applyBorder="1" applyAlignment="1">
      <alignment vertical="center" wrapText="1"/>
    </xf>
    <xf numFmtId="4" fontId="57" fillId="4" borderId="6" xfId="0" applyNumberFormat="1" applyFont="1" applyFill="1" applyBorder="1" applyAlignment="1">
      <alignment vertical="center" wrapText="1"/>
    </xf>
    <xf numFmtId="4" fontId="57" fillId="4" borderId="76" xfId="0" applyNumberFormat="1" applyFont="1" applyFill="1" applyBorder="1" applyAlignment="1">
      <alignment vertical="center" wrapText="1"/>
    </xf>
    <xf numFmtId="0" fontId="11" fillId="0" borderId="36" xfId="0" applyFont="1" applyBorder="1" applyAlignment="1">
      <alignment horizontal="right" vertical="center" wrapText="1"/>
    </xf>
    <xf numFmtId="4" fontId="11" fillId="0" borderId="2" xfId="0" applyNumberFormat="1" applyFont="1" applyBorder="1" applyAlignment="1">
      <alignment horizontal="right" vertical="center" wrapText="1"/>
    </xf>
    <xf numFmtId="0" fontId="11" fillId="0" borderId="27" xfId="0" applyFont="1" applyBorder="1" applyAlignment="1">
      <alignment vertical="center" wrapText="1"/>
    </xf>
    <xf numFmtId="0" fontId="17" fillId="6" borderId="55" xfId="0" applyFont="1" applyFill="1" applyBorder="1" applyAlignment="1">
      <alignment horizontal="left" vertical="center" wrapText="1"/>
    </xf>
    <xf numFmtId="1" fontId="34" fillId="6" borderId="56" xfId="0" applyNumberFormat="1" applyFont="1" applyFill="1" applyBorder="1" applyAlignment="1">
      <alignment horizontal="center" vertical="center" wrapText="1"/>
    </xf>
    <xf numFmtId="49" fontId="17" fillId="6" borderId="59" xfId="0" applyNumberFormat="1" applyFont="1" applyFill="1" applyBorder="1" applyAlignment="1">
      <alignment horizontal="center" vertical="center" wrapText="1"/>
    </xf>
    <xf numFmtId="49" fontId="11" fillId="6" borderId="59" xfId="0" applyNumberFormat="1" applyFont="1" applyFill="1" applyBorder="1" applyAlignment="1">
      <alignment horizontal="center" vertical="center" wrapText="1"/>
    </xf>
    <xf numFmtId="49" fontId="11" fillId="6" borderId="60" xfId="0" applyNumberFormat="1" applyFont="1" applyFill="1" applyBorder="1" applyAlignment="1">
      <alignment horizontal="center" vertical="center" wrapText="1"/>
    </xf>
    <xf numFmtId="4" fontId="11" fillId="6" borderId="60" xfId="0" applyNumberFormat="1" applyFont="1" applyFill="1" applyBorder="1" applyAlignment="1">
      <alignment vertical="center" wrapText="1"/>
    </xf>
    <xf numFmtId="4" fontId="11" fillId="6" borderId="56" xfId="0" applyNumberFormat="1" applyFont="1" applyFill="1" applyBorder="1" applyAlignment="1">
      <alignment vertical="center" wrapText="1"/>
    </xf>
    <xf numFmtId="4" fontId="11" fillId="6" borderId="56" xfId="0" applyNumberFormat="1" applyFont="1" applyFill="1" applyBorder="1" applyAlignment="1">
      <alignment horizontal="center" vertical="center" wrapText="1"/>
    </xf>
    <xf numFmtId="0" fontId="11" fillId="6" borderId="57" xfId="0" applyFont="1" applyFill="1" applyBorder="1" applyAlignment="1">
      <alignment horizontal="right" vertical="center" wrapText="1"/>
    </xf>
    <xf numFmtId="4" fontId="17" fillId="6" borderId="60" xfId="0" applyNumberFormat="1" applyFont="1" applyFill="1" applyBorder="1" applyAlignment="1">
      <alignment vertical="center" wrapText="1"/>
    </xf>
    <xf numFmtId="0" fontId="17" fillId="6" borderId="54" xfId="0" applyFont="1" applyFill="1" applyBorder="1" applyAlignment="1">
      <alignment horizontal="left" vertical="center" wrapText="1" indent="1"/>
    </xf>
    <xf numFmtId="1" fontId="34" fillId="6" borderId="52" xfId="0" applyNumberFormat="1" applyFont="1" applyFill="1" applyBorder="1" applyAlignment="1">
      <alignment horizontal="center" vertical="center" wrapText="1"/>
    </xf>
    <xf numFmtId="49" fontId="17" fillId="6" borderId="52" xfId="0" applyNumberFormat="1" applyFont="1" applyFill="1" applyBorder="1" applyAlignment="1">
      <alignment horizontal="center" vertical="center" wrapText="1"/>
    </xf>
    <xf numFmtId="49" fontId="11" fillId="6" borderId="58" xfId="0" applyNumberFormat="1" applyFont="1" applyFill="1" applyBorder="1" applyAlignment="1">
      <alignment horizontal="center" vertical="center" wrapText="1"/>
    </xf>
    <xf numFmtId="49" fontId="11" fillId="6" borderId="49" xfId="0" applyNumberFormat="1" applyFont="1" applyFill="1" applyBorder="1" applyAlignment="1">
      <alignment horizontal="center" vertical="center" wrapText="1"/>
    </xf>
    <xf numFmtId="4" fontId="17" fillId="6" borderId="52" xfId="0" applyNumberFormat="1" applyFont="1" applyFill="1" applyBorder="1" applyAlignment="1">
      <alignment horizontal="right" vertical="center" wrapText="1"/>
    </xf>
    <xf numFmtId="0" fontId="17" fillId="6" borderId="69" xfId="0" applyFont="1" applyFill="1" applyBorder="1" applyAlignment="1">
      <alignment horizontal="right" vertical="center" wrapText="1"/>
    </xf>
    <xf numFmtId="4" fontId="11" fillId="0" borderId="52" xfId="0" applyNumberFormat="1" applyFont="1" applyBorder="1" applyAlignment="1">
      <alignment wrapText="1"/>
    </xf>
    <xf numFmtId="0" fontId="11" fillId="0" borderId="69" xfId="0" applyFont="1" applyBorder="1" applyAlignment="1">
      <alignment horizontal="right" wrapText="1"/>
    </xf>
    <xf numFmtId="49" fontId="19" fillId="0" borderId="52" xfId="0" applyNumberFormat="1" applyFont="1" applyBorder="1" applyAlignment="1">
      <alignment horizontal="center" wrapText="1"/>
    </xf>
    <xf numFmtId="49" fontId="11" fillId="0" borderId="52" xfId="0" applyNumberFormat="1" applyFont="1" applyBorder="1" applyAlignment="1">
      <alignment horizontal="center" wrapText="1"/>
    </xf>
    <xf numFmtId="0" fontId="17" fillId="6" borderId="71" xfId="0" applyFont="1" applyFill="1" applyBorder="1" applyAlignment="1">
      <alignment horizontal="left" vertical="center" wrapText="1" indent="1"/>
    </xf>
    <xf numFmtId="49" fontId="34" fillId="6" borderId="56" xfId="0" applyNumberFormat="1" applyFont="1" applyFill="1" applyBorder="1" applyAlignment="1">
      <alignment horizontal="center" wrapText="1"/>
    </xf>
    <xf numFmtId="49" fontId="17" fillId="6" borderId="56" xfId="0" applyNumberFormat="1" applyFont="1" applyFill="1" applyBorder="1" applyAlignment="1">
      <alignment horizontal="center" wrapText="1"/>
    </xf>
    <xf numFmtId="49" fontId="17" fillId="6" borderId="60" xfId="0" applyNumberFormat="1" applyFont="1" applyFill="1" applyBorder="1" applyAlignment="1">
      <alignment horizontal="center" vertical="center" wrapText="1"/>
    </xf>
    <xf numFmtId="4" fontId="17" fillId="6" borderId="56" xfId="0" applyNumberFormat="1" applyFont="1" applyFill="1" applyBorder="1" applyAlignment="1">
      <alignment wrapText="1"/>
    </xf>
    <xf numFmtId="0" fontId="17" fillId="6" borderId="57" xfId="0" applyFont="1" applyFill="1" applyBorder="1" applyAlignment="1">
      <alignment wrapText="1"/>
    </xf>
    <xf numFmtId="0" fontId="17" fillId="6" borderId="55" xfId="0" applyFont="1" applyFill="1" applyBorder="1" applyAlignment="1">
      <alignment horizontal="left" vertical="center" wrapText="1" indent="1"/>
    </xf>
    <xf numFmtId="49" fontId="34" fillId="6" borderId="56" xfId="0" applyNumberFormat="1" applyFont="1" applyFill="1" applyBorder="1" applyAlignment="1">
      <alignment horizontal="center" vertical="center" wrapText="1"/>
    </xf>
    <xf numFmtId="49" fontId="17" fillId="6" borderId="56" xfId="0" applyNumberFormat="1" applyFont="1" applyFill="1" applyBorder="1" applyAlignment="1">
      <alignment horizontal="center" vertical="center" wrapText="1"/>
    </xf>
    <xf numFmtId="4" fontId="17" fillId="6" borderId="56" xfId="0" applyNumberFormat="1" applyFont="1" applyFill="1" applyBorder="1" applyAlignment="1">
      <alignment horizontal="right" vertical="center" wrapText="1"/>
    </xf>
    <xf numFmtId="0" fontId="17" fillId="6" borderId="57" xfId="0" applyFont="1" applyFill="1" applyBorder="1" applyAlignment="1">
      <alignment horizontal="right" vertical="center" wrapText="1"/>
    </xf>
    <xf numFmtId="0" fontId="17" fillId="7" borderId="55" xfId="0" applyFont="1" applyFill="1" applyBorder="1" applyAlignment="1">
      <alignment vertical="center" wrapText="1"/>
    </xf>
    <xf numFmtId="1" fontId="17" fillId="7" borderId="56" xfId="0" applyNumberFormat="1" applyFont="1" applyFill="1" applyBorder="1" applyAlignment="1">
      <alignment horizontal="center" vertical="center" wrapText="1"/>
    </xf>
    <xf numFmtId="4" fontId="17" fillId="7" borderId="56" xfId="0" applyNumberFormat="1" applyFont="1" applyFill="1" applyBorder="1" applyAlignment="1">
      <alignment horizontal="right" vertical="center" wrapText="1"/>
    </xf>
    <xf numFmtId="0" fontId="17" fillId="7" borderId="57" xfId="0" applyFont="1" applyFill="1" applyBorder="1" applyAlignment="1">
      <alignment horizontal="right" vertical="center" wrapText="1"/>
    </xf>
    <xf numFmtId="4" fontId="11" fillId="0" borderId="52" xfId="0" applyNumberFormat="1" applyFont="1" applyBorder="1" applyAlignment="1">
      <alignment vertical="center" wrapText="1"/>
    </xf>
    <xf numFmtId="0" fontId="11" fillId="0" borderId="69" xfId="0" applyFont="1" applyBorder="1" applyAlignment="1">
      <alignment vertical="center" wrapText="1"/>
    </xf>
    <xf numFmtId="49" fontId="19" fillId="0" borderId="52" xfId="0" applyNumberFormat="1" applyFont="1" applyBorder="1" applyAlignment="1">
      <alignment vertical="center" wrapText="1"/>
    </xf>
    <xf numFmtId="0" fontId="17" fillId="3" borderId="63" xfId="0" applyFont="1" applyFill="1" applyBorder="1" applyAlignment="1">
      <alignment horizontal="left" vertical="center" wrapText="1"/>
    </xf>
    <xf numFmtId="49" fontId="17" fillId="3" borderId="64" xfId="0" applyNumberFormat="1" applyFont="1" applyFill="1" applyBorder="1" applyAlignment="1">
      <alignment horizontal="center" vertical="center" wrapText="1"/>
    </xf>
    <xf numFmtId="4" fontId="17" fillId="3" borderId="64" xfId="0" applyNumberFormat="1" applyFont="1" applyFill="1" applyBorder="1" applyAlignment="1">
      <alignment horizontal="right" vertical="center" wrapText="1"/>
    </xf>
    <xf numFmtId="0" fontId="17" fillId="3" borderId="65" xfId="0" applyFont="1" applyFill="1" applyBorder="1" applyAlignment="1">
      <alignment horizontal="right" vertical="center" wrapText="1"/>
    </xf>
    <xf numFmtId="49" fontId="11" fillId="0" borderId="58" xfId="0" applyNumberFormat="1" applyFont="1" applyBorder="1" applyAlignment="1">
      <alignment vertical="center" wrapText="1"/>
    </xf>
    <xf numFmtId="49" fontId="11" fillId="0" borderId="49" xfId="0" applyNumberFormat="1" applyFont="1" applyBorder="1" applyAlignment="1">
      <alignment vertical="center" wrapText="1"/>
    </xf>
    <xf numFmtId="0" fontId="11" fillId="0" borderId="23" xfId="0" applyFont="1" applyBorder="1" applyAlignment="1">
      <alignment horizontal="left" vertical="center" wrapText="1" indent="1"/>
    </xf>
    <xf numFmtId="49" fontId="19" fillId="0" borderId="10" xfId="0" applyNumberFormat="1" applyFont="1" applyBorder="1" applyAlignment="1">
      <alignment horizontal="center" vertical="center" wrapText="1"/>
    </xf>
    <xf numFmtId="0" fontId="11" fillId="0" borderId="24" xfId="0" applyFont="1" applyBorder="1" applyAlignment="1">
      <alignment vertical="center" wrapText="1"/>
    </xf>
    <xf numFmtId="0" fontId="45" fillId="0" borderId="23" xfId="0" applyFont="1" applyBorder="1" applyAlignment="1">
      <alignment vertical="center" wrapText="1"/>
    </xf>
    <xf numFmtId="4" fontId="11" fillId="0" borderId="17" xfId="0" applyNumberFormat="1" applyFont="1" applyBorder="1" applyAlignment="1">
      <alignment horizontal="right" vertical="center" wrapText="1"/>
    </xf>
    <xf numFmtId="49" fontId="11" fillId="0" borderId="17" xfId="0" applyNumberFormat="1" applyFont="1" applyBorder="1" applyAlignment="1">
      <alignment horizontal="right" vertical="center" wrapText="1"/>
    </xf>
    <xf numFmtId="49" fontId="11" fillId="0" borderId="32" xfId="0" applyNumberFormat="1" applyFont="1" applyBorder="1" applyAlignment="1">
      <alignment horizontal="right" vertical="center" wrapText="1"/>
    </xf>
    <xf numFmtId="49" fontId="11" fillId="0" borderId="9" xfId="0" applyNumberFormat="1" applyFont="1" applyBorder="1" applyAlignment="1">
      <alignment horizontal="right" vertical="center" wrapText="1"/>
    </xf>
    <xf numFmtId="49" fontId="11" fillId="0" borderId="7" xfId="0" applyNumberFormat="1" applyFont="1" applyBorder="1" applyAlignment="1">
      <alignment horizontal="right" vertical="center" wrapText="1"/>
    </xf>
    <xf numFmtId="49" fontId="11" fillId="0" borderId="11" xfId="0" applyNumberFormat="1" applyFont="1" applyBorder="1" applyAlignment="1">
      <alignment horizontal="right" vertical="center" wrapText="1"/>
    </xf>
    <xf numFmtId="49" fontId="11" fillId="0" borderId="15" xfId="0" applyNumberFormat="1" applyFont="1" applyBorder="1" applyAlignment="1">
      <alignment horizontal="right" vertical="center" wrapText="1"/>
    </xf>
    <xf numFmtId="49" fontId="11" fillId="0" borderId="30" xfId="0" applyNumberFormat="1" applyFont="1" applyBorder="1" applyAlignment="1">
      <alignment horizontal="right" vertical="center" wrapText="1"/>
    </xf>
    <xf numFmtId="49" fontId="11" fillId="0" borderId="16" xfId="0" applyNumberFormat="1" applyFont="1" applyBorder="1" applyAlignment="1">
      <alignment horizontal="right" vertical="center" wrapText="1"/>
    </xf>
    <xf numFmtId="4" fontId="11" fillId="0" borderId="1" xfId="0" applyNumberFormat="1" applyFont="1" applyBorder="1" applyAlignment="1">
      <alignment horizontal="right" vertical="center" wrapText="1" indent="1"/>
    </xf>
    <xf numFmtId="4" fontId="11" fillId="0" borderId="2" xfId="0" applyNumberFormat="1" applyFont="1" applyBorder="1" applyAlignment="1">
      <alignment horizontal="right" vertical="center" wrapText="1" indent="1"/>
    </xf>
    <xf numFmtId="4" fontId="11" fillId="4" borderId="6" xfId="0" applyNumberFormat="1" applyFont="1" applyFill="1" applyBorder="1" applyAlignment="1">
      <alignment vertical="center" wrapText="1"/>
    </xf>
    <xf numFmtId="0" fontId="17" fillId="6" borderId="71" xfId="0" applyFont="1" applyFill="1" applyBorder="1" applyAlignment="1">
      <alignment vertical="center" wrapText="1"/>
    </xf>
    <xf numFmtId="0" fontId="17" fillId="6" borderId="70" xfId="0" applyFont="1" applyFill="1" applyBorder="1" applyAlignment="1">
      <alignment vertical="center" wrapText="1"/>
    </xf>
    <xf numFmtId="2" fontId="11" fillId="6" borderId="46" xfId="0" applyNumberFormat="1" applyFont="1" applyFill="1" applyBorder="1" applyAlignment="1">
      <alignment vertical="center" wrapText="1"/>
    </xf>
    <xf numFmtId="0" fontId="24" fillId="4" borderId="71" xfId="0" applyFont="1" applyFill="1" applyBorder="1" applyAlignment="1">
      <alignment vertical="center"/>
    </xf>
    <xf numFmtId="0" fontId="24" fillId="4" borderId="70" xfId="0" applyFont="1" applyFill="1" applyBorder="1" applyAlignment="1">
      <alignment vertical="center"/>
    </xf>
    <xf numFmtId="0" fontId="24" fillId="4" borderId="73" xfId="0" applyFont="1" applyFill="1" applyBorder="1" applyAlignment="1">
      <alignment vertical="center"/>
    </xf>
    <xf numFmtId="4" fontId="13" fillId="4" borderId="16" xfId="0" applyNumberFormat="1" applyFont="1" applyFill="1" applyBorder="1" applyAlignment="1">
      <alignment horizontal="right" vertical="center" wrapText="1"/>
    </xf>
    <xf numFmtId="4" fontId="13" fillId="4" borderId="5" xfId="0" applyNumberFormat="1" applyFont="1" applyFill="1" applyBorder="1" applyAlignment="1">
      <alignment horizontal="right" vertical="center" wrapText="1"/>
    </xf>
    <xf numFmtId="4" fontId="13" fillId="4" borderId="61" xfId="0" applyNumberFormat="1" applyFont="1" applyFill="1" applyBorder="1" applyAlignment="1">
      <alignment horizontal="right" vertical="center" wrapText="1"/>
    </xf>
    <xf numFmtId="0" fontId="11" fillId="4" borderId="27" xfId="0" applyFont="1" applyFill="1" applyBorder="1" applyAlignment="1">
      <alignment vertical="center" wrapText="1"/>
    </xf>
    <xf numFmtId="4" fontId="11" fillId="4" borderId="35" xfId="0" applyNumberFormat="1" applyFont="1" applyFill="1" applyBorder="1" applyAlignment="1">
      <alignment horizontal="left" vertical="center" wrapText="1"/>
    </xf>
    <xf numFmtId="4" fontId="11" fillId="4" borderId="35" xfId="0" applyNumberFormat="1" applyFont="1" applyFill="1" applyBorder="1" applyAlignment="1">
      <alignment vertical="center" wrapText="1"/>
    </xf>
    <xf numFmtId="4" fontId="11" fillId="4" borderId="4" xfId="0" applyNumberFormat="1" applyFont="1" applyFill="1" applyBorder="1" applyAlignment="1">
      <alignment vertical="center" wrapText="1"/>
    </xf>
    <xf numFmtId="49" fontId="17" fillId="0" borderId="1" xfId="0" applyNumberFormat="1" applyFont="1" applyBorder="1" applyAlignment="1">
      <alignment horizontal="center" vertical="top" wrapText="1"/>
    </xf>
    <xf numFmtId="4" fontId="17" fillId="0" borderId="1" xfId="0" applyNumberFormat="1" applyFont="1" applyBorder="1" applyAlignment="1">
      <alignment horizontal="center" vertical="top" wrapText="1"/>
    </xf>
    <xf numFmtId="49" fontId="11" fillId="0" borderId="1" xfId="0" applyNumberFormat="1" applyFont="1" applyBorder="1" applyAlignment="1">
      <alignment horizontal="center" vertical="top" wrapText="1"/>
    </xf>
    <xf numFmtId="4" fontId="11" fillId="0" borderId="2" xfId="0" applyNumberFormat="1" applyFont="1" applyBorder="1" applyAlignment="1">
      <alignment vertical="center" wrapText="1"/>
    </xf>
    <xf numFmtId="4" fontId="11" fillId="0" borderId="15" xfId="0" applyNumberFormat="1" applyFont="1" applyBorder="1" applyAlignment="1">
      <alignment vertical="center" wrapText="1"/>
    </xf>
    <xf numFmtId="0" fontId="13" fillId="4" borderId="36" xfId="0" applyFont="1" applyFill="1" applyBorder="1" applyAlignment="1">
      <alignment vertical="center" wrapText="1"/>
    </xf>
    <xf numFmtId="4" fontId="13" fillId="4" borderId="15" xfId="0" applyNumberFormat="1" applyFont="1" applyFill="1" applyBorder="1" applyAlignment="1">
      <alignment horizontal="right" vertical="center" wrapText="1"/>
    </xf>
    <xf numFmtId="4" fontId="11" fillId="4" borderId="2" xfId="0" applyNumberFormat="1" applyFont="1" applyFill="1" applyBorder="1" applyAlignment="1">
      <alignment horizontal="right" vertical="center" wrapText="1"/>
    </xf>
    <xf numFmtId="4" fontId="11" fillId="4" borderId="36" xfId="0" applyNumberFormat="1" applyFont="1" applyFill="1" applyBorder="1" applyAlignment="1">
      <alignment horizontal="right" vertical="center" wrapText="1"/>
    </xf>
    <xf numFmtId="4" fontId="13" fillId="4" borderId="50" xfId="0" applyNumberFormat="1" applyFont="1" applyFill="1" applyBorder="1" applyAlignment="1">
      <alignment horizontal="right" vertical="center" wrapText="1"/>
    </xf>
    <xf numFmtId="2" fontId="11" fillId="4" borderId="32" xfId="0" applyNumberFormat="1" applyFont="1" applyFill="1" applyBorder="1" applyAlignment="1">
      <alignment vertical="center" wrapText="1"/>
    </xf>
    <xf numFmtId="0" fontId="11" fillId="4" borderId="17" xfId="0" applyFont="1" applyFill="1" applyBorder="1" applyAlignment="1">
      <alignment horizontal="left" vertical="center" wrapText="1"/>
    </xf>
    <xf numFmtId="4" fontId="11" fillId="4" borderId="17" xfId="0" applyNumberFormat="1" applyFont="1" applyFill="1" applyBorder="1" applyAlignment="1">
      <alignment horizontal="right" vertical="center" wrapText="1"/>
    </xf>
    <xf numFmtId="4" fontId="17" fillId="4" borderId="77" xfId="0" applyNumberFormat="1" applyFont="1" applyFill="1" applyBorder="1" applyAlignment="1">
      <alignment vertical="center" wrapText="1"/>
    </xf>
    <xf numFmtId="4" fontId="11" fillId="4" borderId="52" xfId="0" applyNumberFormat="1" applyFont="1" applyFill="1" applyBorder="1" applyAlignment="1">
      <alignment vertical="center" wrapText="1"/>
    </xf>
    <xf numFmtId="4" fontId="11" fillId="4" borderId="58" xfId="0" applyNumberFormat="1" applyFont="1" applyFill="1" applyBorder="1" applyAlignment="1">
      <alignment vertical="center" wrapText="1"/>
    </xf>
    <xf numFmtId="4" fontId="11" fillId="4" borderId="64" xfId="0" applyNumberFormat="1" applyFont="1" applyFill="1" applyBorder="1" applyAlignment="1">
      <alignment vertical="center" wrapText="1"/>
    </xf>
    <xf numFmtId="4" fontId="17" fillId="4" borderId="38" xfId="0" applyNumberFormat="1" applyFont="1" applyFill="1" applyBorder="1" applyAlignment="1">
      <alignment vertical="center" wrapText="1"/>
    </xf>
    <xf numFmtId="4" fontId="11" fillId="4" borderId="63" xfId="0" applyNumberFormat="1" applyFont="1" applyFill="1" applyBorder="1" applyAlignment="1">
      <alignment vertical="center" wrapText="1"/>
    </xf>
    <xf numFmtId="4" fontId="11" fillId="4" borderId="50" xfId="0" applyNumberFormat="1" applyFont="1" applyFill="1" applyBorder="1" applyAlignment="1">
      <alignment horizontal="left" vertical="center" wrapText="1"/>
    </xf>
    <xf numFmtId="4" fontId="11" fillId="4" borderId="36" xfId="0" applyNumberFormat="1" applyFont="1" applyFill="1" applyBorder="1" applyAlignment="1">
      <alignment horizontal="center" vertical="center" wrapText="1"/>
    </xf>
    <xf numFmtId="4" fontId="11" fillId="4" borderId="50" xfId="0" applyNumberFormat="1" applyFont="1" applyFill="1" applyBorder="1" applyAlignment="1">
      <alignment horizontal="center" vertical="center" wrapText="1"/>
    </xf>
    <xf numFmtId="4" fontId="11" fillId="4" borderId="55" xfId="0" applyNumberFormat="1" applyFont="1" applyFill="1" applyBorder="1" applyAlignment="1">
      <alignment vertical="center" wrapText="1"/>
    </xf>
    <xf numFmtId="4" fontId="17" fillId="4" borderId="57" xfId="0" applyNumberFormat="1" applyFont="1" applyFill="1" applyBorder="1" applyAlignment="1">
      <alignment vertical="center" wrapText="1"/>
    </xf>
    <xf numFmtId="4" fontId="11" fillId="4" borderId="60" xfId="0" applyNumberFormat="1" applyFont="1" applyFill="1" applyBorder="1" applyAlignment="1">
      <alignment vertical="center" wrapText="1"/>
    </xf>
    <xf numFmtId="4" fontId="11" fillId="4" borderId="56" xfId="0" applyNumberFormat="1" applyFont="1" applyFill="1" applyBorder="1" applyAlignment="1">
      <alignment vertical="center" wrapText="1"/>
    </xf>
    <xf numFmtId="4" fontId="17" fillId="4" borderId="59" xfId="0" applyNumberFormat="1" applyFont="1" applyFill="1" applyBorder="1" applyAlignment="1">
      <alignment vertical="center" wrapText="1"/>
    </xf>
    <xf numFmtId="0" fontId="11" fillId="4" borderId="2" xfId="0" applyFont="1" applyFill="1" applyBorder="1" applyAlignment="1">
      <alignment horizontal="left" vertical="center" wrapText="1"/>
    </xf>
    <xf numFmtId="0" fontId="11" fillId="4" borderId="12" xfId="0" applyFont="1" applyFill="1" applyBorder="1" applyAlignment="1">
      <alignment horizontal="left" vertical="center" wrapText="1"/>
    </xf>
    <xf numFmtId="0" fontId="11" fillId="6" borderId="40" xfId="0" applyFont="1" applyFill="1" applyBorder="1" applyAlignment="1">
      <alignment vertical="center" wrapText="1"/>
    </xf>
    <xf numFmtId="0" fontId="11" fillId="6" borderId="64" xfId="0" applyFont="1" applyFill="1" applyBorder="1" applyAlignment="1">
      <alignment vertical="center" wrapText="1"/>
    </xf>
    <xf numFmtId="2" fontId="11" fillId="6" borderId="64" xfId="0" applyNumberFormat="1" applyFont="1" applyFill="1" applyBorder="1" applyAlignment="1">
      <alignment vertical="center" wrapText="1"/>
    </xf>
    <xf numFmtId="2" fontId="11" fillId="4" borderId="23" xfId="0" applyNumberFormat="1" applyFont="1" applyFill="1" applyBorder="1" applyAlignment="1">
      <alignment vertical="center" wrapText="1"/>
    </xf>
    <xf numFmtId="2" fontId="11" fillId="4" borderId="10" xfId="0" applyNumberFormat="1" applyFont="1" applyFill="1" applyBorder="1" applyAlignment="1">
      <alignment vertical="center" wrapText="1"/>
    </xf>
    <xf numFmtId="2" fontId="11" fillId="4" borderId="24" xfId="0" applyNumberFormat="1" applyFont="1" applyFill="1" applyBorder="1" applyAlignment="1">
      <alignment vertical="center" wrapText="1"/>
    </xf>
    <xf numFmtId="4" fontId="13" fillId="6" borderId="46" xfId="0" applyNumberFormat="1" applyFont="1" applyFill="1" applyBorder="1" applyAlignment="1">
      <alignment horizontal="center" vertical="center" wrapText="1"/>
    </xf>
    <xf numFmtId="0" fontId="42" fillId="4" borderId="4" xfId="0" applyFont="1" applyFill="1" applyBorder="1" applyAlignment="1">
      <alignment horizontal="left" vertical="center" wrapText="1"/>
    </xf>
    <xf numFmtId="4" fontId="42" fillId="4" borderId="17" xfId="0" applyNumberFormat="1" applyFont="1" applyFill="1" applyBorder="1" applyAlignment="1">
      <alignment horizontal="left" vertical="center" wrapText="1" indent="1"/>
    </xf>
    <xf numFmtId="4" fontId="42" fillId="4" borderId="35" xfId="0" applyNumberFormat="1" applyFont="1" applyFill="1" applyBorder="1" applyAlignment="1">
      <alignment horizontal="center" vertical="center" wrapText="1"/>
    </xf>
    <xf numFmtId="4" fontId="42" fillId="4" borderId="4" xfId="0" applyNumberFormat="1" applyFont="1" applyFill="1" applyBorder="1" applyAlignment="1">
      <alignment horizontal="center" vertical="center" wrapText="1"/>
    </xf>
    <xf numFmtId="4" fontId="42" fillId="4" borderId="37" xfId="0" applyNumberFormat="1" applyFont="1" applyFill="1" applyBorder="1" applyAlignment="1">
      <alignment horizontal="center" vertical="center" wrapText="1"/>
    </xf>
    <xf numFmtId="0" fontId="42" fillId="4" borderId="1" xfId="0" applyFont="1" applyFill="1" applyBorder="1" applyAlignment="1">
      <alignment horizontal="left" vertical="center" wrapText="1"/>
    </xf>
    <xf numFmtId="4" fontId="42" fillId="4" borderId="9" xfId="0" applyNumberFormat="1" applyFont="1" applyFill="1" applyBorder="1" applyAlignment="1">
      <alignment horizontal="left" vertical="center" wrapText="1" indent="1"/>
    </xf>
    <xf numFmtId="0" fontId="22" fillId="4" borderId="1" xfId="0" applyFont="1" applyFill="1" applyBorder="1" applyAlignment="1">
      <alignment horizontal="left" vertical="center" wrapText="1"/>
    </xf>
    <xf numFmtId="4" fontId="22" fillId="4" borderId="9" xfId="0" applyNumberFormat="1" applyFont="1" applyFill="1" applyBorder="1" applyAlignment="1">
      <alignment horizontal="left" vertical="center" wrapText="1"/>
    </xf>
    <xf numFmtId="4" fontId="42" fillId="4" borderId="21" xfId="0" applyNumberFormat="1" applyFont="1" applyFill="1" applyBorder="1" applyAlignment="1">
      <alignment horizontal="center" vertical="center" wrapText="1"/>
    </xf>
    <xf numFmtId="0" fontId="22" fillId="5" borderId="4" xfId="0" applyFont="1" applyFill="1" applyBorder="1" applyAlignment="1">
      <alignment horizontal="left" vertical="center" wrapText="1"/>
    </xf>
    <xf numFmtId="4" fontId="22" fillId="5" borderId="17" xfId="0" applyNumberFormat="1" applyFont="1" applyFill="1" applyBorder="1" applyAlignment="1">
      <alignment horizontal="left" vertical="center" wrapText="1"/>
    </xf>
    <xf numFmtId="4" fontId="42" fillId="5" borderId="35" xfId="0" applyNumberFormat="1" applyFont="1" applyFill="1" applyBorder="1" applyAlignment="1">
      <alignment horizontal="center" vertical="center" wrapText="1"/>
    </xf>
    <xf numFmtId="4" fontId="42" fillId="5" borderId="4" xfId="0" applyNumberFormat="1" applyFont="1" applyFill="1" applyBorder="1" applyAlignment="1">
      <alignment horizontal="center" vertical="center" wrapText="1"/>
    </xf>
    <xf numFmtId="4" fontId="68" fillId="5" borderId="37" xfId="0" applyNumberFormat="1" applyFont="1" applyFill="1" applyBorder="1" applyAlignment="1">
      <alignment horizontal="center" vertical="center" wrapText="1"/>
    </xf>
    <xf numFmtId="4" fontId="42" fillId="4" borderId="1" xfId="0" applyNumberFormat="1" applyFont="1" applyFill="1" applyBorder="1" applyAlignment="1">
      <alignment horizontal="center" vertical="center" wrapText="1"/>
    </xf>
    <xf numFmtId="4" fontId="42" fillId="4" borderId="22" xfId="0" applyNumberFormat="1" applyFont="1" applyFill="1" applyBorder="1" applyAlignment="1">
      <alignment horizontal="center" vertical="center" wrapText="1"/>
    </xf>
    <xf numFmtId="4" fontId="49" fillId="6" borderId="14" xfId="0" applyNumberFormat="1" applyFont="1" applyFill="1" applyBorder="1" applyAlignment="1">
      <alignment horizontal="left" vertical="center" wrapText="1"/>
    </xf>
    <xf numFmtId="4" fontId="59" fillId="6" borderId="23" xfId="0" applyNumberFormat="1" applyFont="1" applyFill="1" applyBorder="1" applyAlignment="1">
      <alignment horizontal="center" vertical="center" wrapText="1"/>
    </xf>
    <xf numFmtId="4" fontId="59" fillId="6" borderId="10" xfId="0" applyNumberFormat="1" applyFont="1" applyFill="1" applyBorder="1" applyAlignment="1">
      <alignment horizontal="center" vertical="center" wrapText="1"/>
    </xf>
    <xf numFmtId="4" fontId="59" fillId="6" borderId="24" xfId="0" applyNumberFormat="1" applyFont="1" applyFill="1" applyBorder="1" applyAlignment="1">
      <alignment horizontal="center" vertical="center" wrapText="1"/>
    </xf>
    <xf numFmtId="0" fontId="22" fillId="4" borderId="19" xfId="0" applyFont="1" applyFill="1" applyBorder="1" applyAlignment="1">
      <alignment horizontal="left" vertical="center" wrapText="1"/>
    </xf>
    <xf numFmtId="4" fontId="42" fillId="4" borderId="18" xfId="0" applyNumberFormat="1" applyFont="1" applyFill="1" applyBorder="1" applyAlignment="1">
      <alignment horizontal="center" vertical="center" wrapText="1"/>
    </xf>
    <xf numFmtId="4" fontId="42" fillId="4" borderId="19" xfId="0" applyNumberFormat="1" applyFont="1" applyFill="1" applyBorder="1" applyAlignment="1">
      <alignment horizontal="center" vertical="center" wrapText="1"/>
    </xf>
    <xf numFmtId="4" fontId="42" fillId="4" borderId="20" xfId="0" applyNumberFormat="1" applyFont="1" applyFill="1" applyBorder="1" applyAlignment="1">
      <alignment horizontal="center" vertical="center" wrapText="1"/>
    </xf>
    <xf numFmtId="0" fontId="22" fillId="4" borderId="4" xfId="0" applyFont="1" applyFill="1" applyBorder="1" applyAlignment="1">
      <alignment horizontal="left" vertical="center" wrapText="1"/>
    </xf>
    <xf numFmtId="0" fontId="42" fillId="4" borderId="1" xfId="0" applyFont="1" applyFill="1" applyBorder="1" applyAlignment="1">
      <alignment horizontal="left" vertical="center" wrapText="1" indent="1"/>
    </xf>
    <xf numFmtId="0" fontId="49" fillId="4" borderId="2" xfId="0" applyFont="1" applyFill="1" applyBorder="1" applyAlignment="1">
      <alignment horizontal="right" vertical="center" wrapText="1"/>
    </xf>
    <xf numFmtId="4" fontId="22" fillId="6" borderId="11" xfId="0" applyNumberFormat="1" applyFont="1" applyFill="1" applyBorder="1" applyAlignment="1">
      <alignment horizontal="left" vertical="center" wrapText="1"/>
    </xf>
    <xf numFmtId="4" fontId="42" fillId="6" borderId="50" xfId="0" applyNumberFormat="1" applyFont="1" applyFill="1" applyBorder="1" applyAlignment="1">
      <alignment horizontal="center" vertical="center" wrapText="1"/>
    </xf>
    <xf numFmtId="4" fontId="42" fillId="6" borderId="2" xfId="0" applyNumberFormat="1" applyFont="1" applyFill="1" applyBorder="1" applyAlignment="1">
      <alignment horizontal="center" vertical="center" wrapText="1"/>
    </xf>
    <xf numFmtId="4" fontId="59" fillId="6" borderId="36" xfId="0" applyNumberFormat="1" applyFont="1" applyFill="1" applyBorder="1" applyAlignment="1">
      <alignment horizontal="center" vertical="center" wrapText="1"/>
    </xf>
    <xf numFmtId="4" fontId="42" fillId="6" borderId="23" xfId="0" applyNumberFormat="1" applyFont="1" applyFill="1" applyBorder="1" applyAlignment="1">
      <alignment horizontal="center" vertical="center" wrapText="1"/>
    </xf>
    <xf numFmtId="4" fontId="42" fillId="6" borderId="10" xfId="0" applyNumberFormat="1" applyFont="1" applyFill="1" applyBorder="1" applyAlignment="1">
      <alignment horizontal="center" vertical="center" wrapText="1"/>
    </xf>
    <xf numFmtId="4" fontId="42" fillId="4" borderId="32" xfId="0" applyNumberFormat="1" applyFont="1" applyFill="1" applyBorder="1" applyAlignment="1">
      <alignment horizontal="center" vertical="center" wrapText="1"/>
    </xf>
    <xf numFmtId="4" fontId="42" fillId="4" borderId="9" xfId="0" applyNumberFormat="1" applyFont="1" applyFill="1" applyBorder="1" applyAlignment="1">
      <alignment horizontal="left" vertical="center" wrapText="1"/>
    </xf>
    <xf numFmtId="4" fontId="42" fillId="4" borderId="17" xfId="0" applyNumberFormat="1" applyFont="1" applyFill="1" applyBorder="1" applyAlignment="1">
      <alignment horizontal="left" vertical="center" wrapText="1"/>
    </xf>
    <xf numFmtId="4" fontId="22" fillId="4" borderId="17" xfId="0" applyNumberFormat="1" applyFont="1" applyFill="1" applyBorder="1" applyAlignment="1">
      <alignment horizontal="left" vertical="center" wrapText="1"/>
    </xf>
    <xf numFmtId="4" fontId="42" fillId="4" borderId="11" xfId="0" applyNumberFormat="1" applyFont="1" applyFill="1" applyBorder="1" applyAlignment="1">
      <alignment horizontal="left" vertical="center" wrapText="1"/>
    </xf>
    <xf numFmtId="4" fontId="42" fillId="4" borderId="7" xfId="0" applyNumberFormat="1" applyFont="1" applyFill="1" applyBorder="1" applyAlignment="1">
      <alignment horizontal="center" vertical="center" wrapText="1"/>
    </xf>
    <xf numFmtId="4" fontId="42" fillId="4" borderId="15" xfId="0" applyNumberFormat="1" applyFont="1" applyFill="1" applyBorder="1" applyAlignment="1">
      <alignment horizontal="center" vertical="center" wrapText="1"/>
    </xf>
    <xf numFmtId="4" fontId="42" fillId="4" borderId="2" xfId="0" applyNumberFormat="1" applyFont="1" applyFill="1" applyBorder="1" applyAlignment="1">
      <alignment horizontal="center" vertical="center" wrapText="1"/>
    </xf>
    <xf numFmtId="4" fontId="42" fillId="4" borderId="36" xfId="0" applyNumberFormat="1" applyFont="1" applyFill="1" applyBorder="1" applyAlignment="1">
      <alignment horizontal="center" vertical="center" wrapText="1"/>
    </xf>
    <xf numFmtId="4" fontId="42" fillId="4" borderId="50" xfId="0" applyNumberFormat="1" applyFont="1" applyFill="1" applyBorder="1" applyAlignment="1">
      <alignment horizontal="center" vertical="center" wrapText="1"/>
    </xf>
    <xf numFmtId="4" fontId="42" fillId="4" borderId="11" xfId="0" applyNumberFormat="1" applyFont="1" applyFill="1" applyBorder="1" applyAlignment="1">
      <alignment horizontal="left" vertical="center" wrapText="1" indent="1"/>
    </xf>
    <xf numFmtId="0" fontId="49" fillId="6" borderId="1" xfId="0" applyFont="1" applyFill="1" applyBorder="1" applyAlignment="1">
      <alignment horizontal="right" vertical="center" wrapText="1"/>
    </xf>
    <xf numFmtId="4" fontId="62" fillId="4" borderId="23" xfId="0" applyNumberFormat="1" applyFont="1" applyFill="1" applyBorder="1" applyAlignment="1">
      <alignment horizontal="center" vertical="center" wrapText="1"/>
    </xf>
    <xf numFmtId="4" fontId="62" fillId="4" borderId="10" xfId="0" applyNumberFormat="1" applyFont="1" applyFill="1" applyBorder="1" applyAlignment="1">
      <alignment horizontal="center" vertical="center" wrapText="1"/>
    </xf>
    <xf numFmtId="4" fontId="62" fillId="4" borderId="24" xfId="0" applyNumberFormat="1" applyFont="1" applyFill="1" applyBorder="1" applyAlignment="1">
      <alignment horizontal="center" vertical="center" wrapText="1"/>
    </xf>
    <xf numFmtId="4" fontId="43" fillId="4" borderId="0" xfId="0" applyNumberFormat="1" applyFont="1" applyFill="1"/>
    <xf numFmtId="4" fontId="69" fillId="4" borderId="21" xfId="0" applyNumberFormat="1" applyFont="1" applyFill="1" applyBorder="1" applyAlignment="1">
      <alignment horizontal="center" vertical="center" wrapText="1"/>
    </xf>
    <xf numFmtId="4" fontId="69" fillId="4" borderId="1" xfId="0" applyNumberFormat="1" applyFont="1" applyFill="1" applyBorder="1" applyAlignment="1">
      <alignment horizontal="center" vertical="center" wrapText="1"/>
    </xf>
    <xf numFmtId="4" fontId="69" fillId="4" borderId="22" xfId="0" applyNumberFormat="1" applyFont="1" applyFill="1" applyBorder="1" applyAlignment="1">
      <alignment horizontal="center" vertical="center" wrapText="1"/>
    </xf>
    <xf numFmtId="0" fontId="70" fillId="4" borderId="0" xfId="0" applyFont="1" applyFill="1"/>
    <xf numFmtId="0" fontId="71" fillId="4" borderId="0" xfId="0" applyFont="1" applyFill="1"/>
    <xf numFmtId="0" fontId="22" fillId="8" borderId="4" xfId="0" applyFont="1" applyFill="1" applyBorder="1" applyAlignment="1">
      <alignment horizontal="left" vertical="center" wrapText="1"/>
    </xf>
    <xf numFmtId="4" fontId="22" fillId="8" borderId="17" xfId="0" applyNumberFormat="1" applyFont="1" applyFill="1" applyBorder="1" applyAlignment="1">
      <alignment horizontal="left" vertical="center" wrapText="1"/>
    </xf>
    <xf numFmtId="4" fontId="42" fillId="8" borderId="35" xfId="0" applyNumberFormat="1" applyFont="1" applyFill="1" applyBorder="1" applyAlignment="1">
      <alignment horizontal="center" vertical="center" wrapText="1"/>
    </xf>
    <xf numFmtId="4" fontId="42" fillId="8" borderId="4" xfId="0" applyNumberFormat="1" applyFont="1" applyFill="1" applyBorder="1" applyAlignment="1">
      <alignment horizontal="center" vertical="center" wrapText="1"/>
    </xf>
    <xf numFmtId="4" fontId="68" fillId="8" borderId="37" xfId="0" applyNumberFormat="1" applyFont="1" applyFill="1" applyBorder="1" applyAlignment="1">
      <alignment horizontal="center" vertical="center" wrapText="1"/>
    </xf>
    <xf numFmtId="4" fontId="42" fillId="8" borderId="37" xfId="0" applyNumberFormat="1" applyFont="1" applyFill="1" applyBorder="1" applyAlignment="1">
      <alignment horizontal="center" vertical="center" wrapText="1"/>
    </xf>
    <xf numFmtId="0" fontId="69" fillId="4" borderId="4" xfId="0" applyFont="1" applyFill="1" applyBorder="1" applyAlignment="1">
      <alignment horizontal="left" vertical="center" wrapText="1"/>
    </xf>
    <xf numFmtId="4" fontId="69" fillId="4" borderId="9" xfId="0" applyNumberFormat="1" applyFont="1" applyFill="1" applyBorder="1" applyAlignment="1">
      <alignment horizontal="left" vertical="center" wrapText="1"/>
    </xf>
    <xf numFmtId="4" fontId="69" fillId="4" borderId="35" xfId="0" applyNumberFormat="1" applyFont="1" applyFill="1" applyBorder="1" applyAlignment="1">
      <alignment horizontal="center" vertical="center" wrapText="1"/>
    </xf>
    <xf numFmtId="4" fontId="69" fillId="4" borderId="4" xfId="0" applyNumberFormat="1" applyFont="1" applyFill="1" applyBorder="1" applyAlignment="1">
      <alignment horizontal="center" vertical="center" wrapText="1"/>
    </xf>
    <xf numFmtId="4" fontId="69" fillId="4" borderId="37" xfId="0" applyNumberFormat="1" applyFont="1" applyFill="1" applyBorder="1" applyAlignment="1">
      <alignment horizontal="center" vertical="center" wrapText="1"/>
    </xf>
    <xf numFmtId="0" fontId="49" fillId="6" borderId="10" xfId="0" applyFont="1" applyFill="1" applyBorder="1" applyAlignment="1">
      <alignment horizontal="right" vertical="center" wrapText="1"/>
    </xf>
    <xf numFmtId="4" fontId="22" fillId="6" borderId="14" xfId="0" applyNumberFormat="1" applyFont="1" applyFill="1" applyBorder="1" applyAlignment="1">
      <alignment horizontal="left" vertical="center" wrapText="1"/>
    </xf>
    <xf numFmtId="4" fontId="42" fillId="4" borderId="45" xfId="0" applyNumberFormat="1" applyFont="1" applyFill="1" applyBorder="1" applyAlignment="1">
      <alignment horizontal="center" vertical="center" wrapText="1"/>
    </xf>
    <xf numFmtId="0" fontId="59" fillId="6" borderId="10" xfId="0" applyFont="1" applyFill="1" applyBorder="1" applyAlignment="1">
      <alignment horizontal="right" vertical="center" wrapText="1" indent="1"/>
    </xf>
    <xf numFmtId="4" fontId="42" fillId="6" borderId="14" xfId="0" applyNumberFormat="1" applyFont="1" applyFill="1" applyBorder="1" applyAlignment="1">
      <alignment horizontal="left" vertical="center" wrapText="1" indent="1"/>
    </xf>
    <xf numFmtId="4" fontId="42" fillId="6" borderId="63" xfId="0" applyNumberFormat="1" applyFont="1" applyFill="1" applyBorder="1" applyAlignment="1">
      <alignment horizontal="center" vertical="center" wrapText="1"/>
    </xf>
    <xf numFmtId="4" fontId="42" fillId="6" borderId="64" xfId="0" applyNumberFormat="1" applyFont="1" applyFill="1" applyBorder="1" applyAlignment="1">
      <alignment horizontal="center" vertical="center" wrapText="1"/>
    </xf>
    <xf numFmtId="4" fontId="59" fillId="6" borderId="65" xfId="0" applyNumberFormat="1" applyFont="1" applyFill="1" applyBorder="1" applyAlignment="1">
      <alignment horizontal="center" vertical="center" wrapText="1"/>
    </xf>
    <xf numFmtId="4" fontId="42" fillId="6" borderId="46" xfId="0" applyNumberFormat="1" applyFont="1" applyFill="1" applyBorder="1" applyAlignment="1">
      <alignment horizontal="center" vertical="center" wrapText="1"/>
    </xf>
    <xf numFmtId="0" fontId="59" fillId="6" borderId="64" xfId="0" applyFont="1" applyFill="1" applyBorder="1" applyAlignment="1">
      <alignment horizontal="right" vertical="center" wrapText="1"/>
    </xf>
    <xf numFmtId="4" fontId="59" fillId="6" borderId="38" xfId="0" applyNumberFormat="1" applyFont="1" applyFill="1" applyBorder="1" applyAlignment="1">
      <alignment horizontal="right" vertical="center" wrapText="1"/>
    </xf>
    <xf numFmtId="0" fontId="11" fillId="0" borderId="0" xfId="0" applyFont="1" applyAlignment="1">
      <alignment wrapText="1"/>
    </xf>
    <xf numFmtId="4" fontId="13" fillId="4" borderId="62" xfId="0" applyNumberFormat="1" applyFont="1" applyFill="1" applyBorder="1" applyAlignment="1">
      <alignment horizontal="right" vertical="center" wrapText="1"/>
    </xf>
    <xf numFmtId="0" fontId="13" fillId="4" borderId="69" xfId="0" applyFont="1" applyFill="1" applyBorder="1" applyAlignment="1">
      <alignment horizontal="left" vertical="center" wrapText="1"/>
    </xf>
    <xf numFmtId="4" fontId="13" fillId="4" borderId="1" xfId="0" applyNumberFormat="1" applyFont="1" applyFill="1" applyBorder="1" applyAlignment="1">
      <alignment horizontal="right" vertical="center" wrapText="1"/>
    </xf>
    <xf numFmtId="4" fontId="13" fillId="4" borderId="49" xfId="0" applyNumberFormat="1" applyFont="1" applyFill="1" applyBorder="1" applyAlignment="1">
      <alignment horizontal="right" vertical="center" wrapText="1"/>
    </xf>
    <xf numFmtId="4" fontId="13" fillId="4" borderId="55" xfId="0" applyNumberFormat="1" applyFont="1" applyFill="1" applyBorder="1" applyAlignment="1">
      <alignment horizontal="right" vertical="center" wrapText="1"/>
    </xf>
    <xf numFmtId="4" fontId="13" fillId="4" borderId="56" xfId="0" applyNumberFormat="1" applyFont="1" applyFill="1" applyBorder="1" applyAlignment="1">
      <alignment horizontal="right" vertical="center" wrapText="1"/>
    </xf>
    <xf numFmtId="4" fontId="13" fillId="4" borderId="57" xfId="0" applyNumberFormat="1" applyFont="1" applyFill="1" applyBorder="1" applyAlignment="1">
      <alignment horizontal="right" vertical="center" wrapText="1"/>
    </xf>
    <xf numFmtId="4" fontId="24" fillId="6" borderId="63" xfId="0" applyNumberFormat="1" applyFont="1" applyFill="1" applyBorder="1" applyAlignment="1">
      <alignment horizontal="right" vertical="center" wrapText="1"/>
    </xf>
    <xf numFmtId="4" fontId="24" fillId="6" borderId="64" xfId="0" applyNumberFormat="1" applyFont="1" applyFill="1" applyBorder="1" applyAlignment="1">
      <alignment horizontal="right" vertical="center" wrapText="1"/>
    </xf>
    <xf numFmtId="4" fontId="24" fillId="6" borderId="65" xfId="0" applyNumberFormat="1" applyFont="1" applyFill="1" applyBorder="1" applyAlignment="1">
      <alignment horizontal="right" vertical="center" wrapText="1"/>
    </xf>
    <xf numFmtId="2" fontId="11" fillId="0" borderId="1" xfId="0" applyNumberFormat="1" applyFont="1" applyBorder="1" applyAlignment="1">
      <alignment horizontal="center" vertical="top" wrapText="1"/>
    </xf>
    <xf numFmtId="49" fontId="11" fillId="0" borderId="46" xfId="0" applyNumberFormat="1" applyFont="1" applyBorder="1" applyAlignment="1">
      <alignment horizontal="right" vertical="center" wrapText="1"/>
    </xf>
    <xf numFmtId="49" fontId="11" fillId="0" borderId="45" xfId="0" applyNumberFormat="1" applyFont="1" applyBorder="1" applyAlignment="1">
      <alignment horizontal="right" vertical="center" wrapText="1"/>
    </xf>
    <xf numFmtId="0" fontId="19" fillId="0" borderId="0" xfId="0" applyFont="1" applyAlignment="1">
      <alignment horizontal="left" vertical="center" wrapText="1"/>
    </xf>
    <xf numFmtId="0" fontId="21" fillId="0" borderId="0" xfId="0" applyFont="1" applyAlignment="1">
      <alignment horizontal="left" vertical="center" wrapText="1"/>
    </xf>
    <xf numFmtId="49" fontId="11" fillId="0" borderId="17" xfId="0" applyNumberFormat="1" applyFont="1" applyBorder="1" applyAlignment="1">
      <alignment horizontal="center" vertical="center" wrapText="1"/>
    </xf>
    <xf numFmtId="49" fontId="11" fillId="0" borderId="9" xfId="0" applyNumberFormat="1" applyFont="1" applyBorder="1" applyAlignment="1">
      <alignment horizontal="center" vertical="center" wrapText="1"/>
    </xf>
    <xf numFmtId="4" fontId="11" fillId="0" borderId="32" xfId="0" applyNumberFormat="1" applyFont="1" applyBorder="1" applyAlignment="1">
      <alignment horizontal="right" vertical="center" wrapText="1"/>
    </xf>
    <xf numFmtId="4" fontId="11" fillId="0" borderId="7" xfId="0" applyNumberFormat="1" applyFont="1" applyBorder="1" applyAlignment="1">
      <alignment horizontal="right" vertical="center" wrapText="1"/>
    </xf>
    <xf numFmtId="4" fontId="11" fillId="0" borderId="4" xfId="0" applyNumberFormat="1" applyFont="1" applyBorder="1" applyAlignment="1">
      <alignment horizontal="right" vertical="center" wrapText="1"/>
    </xf>
    <xf numFmtId="4" fontId="11" fillId="0" borderId="1" xfId="0" applyNumberFormat="1" applyFont="1" applyBorder="1" applyAlignment="1">
      <alignment horizontal="right" vertical="center" wrapText="1"/>
    </xf>
    <xf numFmtId="0" fontId="11" fillId="0" borderId="37" xfId="0" applyFont="1" applyBorder="1" applyAlignment="1">
      <alignment horizontal="right" vertical="center" wrapText="1"/>
    </xf>
    <xf numFmtId="0" fontId="11" fillId="0" borderId="22" xfId="0" applyFont="1" applyBorder="1" applyAlignment="1">
      <alignment horizontal="right" vertical="center" wrapText="1"/>
    </xf>
    <xf numFmtId="0" fontId="11" fillId="0" borderId="37" xfId="0" applyFont="1" applyBorder="1" applyAlignment="1">
      <alignment horizontal="right" wrapText="1"/>
    </xf>
    <xf numFmtId="0" fontId="11" fillId="0" borderId="22" xfId="0" applyFont="1" applyBorder="1" applyAlignment="1">
      <alignment horizontal="right" wrapText="1"/>
    </xf>
    <xf numFmtId="1" fontId="19" fillId="0" borderId="1" xfId="0" applyNumberFormat="1" applyFont="1" applyBorder="1" applyAlignment="1">
      <alignment horizontal="center" vertical="center" wrapText="1"/>
    </xf>
    <xf numFmtId="49" fontId="11" fillId="0" borderId="0" xfId="0" applyNumberFormat="1" applyFont="1" applyAlignment="1">
      <alignment horizontal="center" vertical="center" wrapText="1"/>
    </xf>
    <xf numFmtId="49" fontId="19" fillId="0" borderId="1" xfId="0" applyNumberFormat="1" applyFont="1" applyBorder="1" applyAlignment="1">
      <alignment horizontal="center" wrapText="1"/>
    </xf>
    <xf numFmtId="0" fontId="11" fillId="0" borderId="61" xfId="0" applyFont="1" applyBorder="1" applyAlignment="1">
      <alignment horizontal="left" vertical="center" wrapText="1" indent="1"/>
    </xf>
    <xf numFmtId="0" fontId="11" fillId="0" borderId="35" xfId="0" applyFont="1" applyBorder="1" applyAlignment="1">
      <alignment horizontal="left" vertical="center" wrapText="1" indent="1"/>
    </xf>
    <xf numFmtId="49" fontId="19" fillId="0" borderId="4" xfId="0" applyNumberFormat="1" applyFont="1" applyBorder="1" applyAlignment="1">
      <alignment horizontal="center" wrapText="1"/>
    </xf>
    <xf numFmtId="49" fontId="17" fillId="3" borderId="56" xfId="0" applyNumberFormat="1" applyFont="1" applyFill="1" applyBorder="1" applyAlignment="1">
      <alignment horizontal="center" vertical="center" wrapText="1"/>
    </xf>
    <xf numFmtId="0" fontId="11" fillId="0" borderId="21" xfId="0" applyFont="1" applyBorder="1" applyAlignment="1">
      <alignment horizontal="left" vertical="center" wrapText="1" indent="1"/>
    </xf>
    <xf numFmtId="0" fontId="11" fillId="0" borderId="50" xfId="0" applyFont="1" applyBorder="1" applyAlignment="1">
      <alignment horizontal="left" vertical="center" wrapText="1" indent="1"/>
    </xf>
    <xf numFmtId="49" fontId="11" fillId="0" borderId="19"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11" fillId="0" borderId="4" xfId="0" applyNumberFormat="1" applyFont="1" applyBorder="1" applyAlignment="1">
      <alignment horizontal="center" wrapText="1"/>
    </xf>
    <xf numFmtId="49" fontId="11" fillId="0" borderId="30" xfId="0" applyNumberFormat="1" applyFont="1" applyBorder="1" applyAlignment="1">
      <alignment horizontal="center" wrapText="1"/>
    </xf>
    <xf numFmtId="49" fontId="25" fillId="7" borderId="56" xfId="0" applyNumberFormat="1" applyFont="1" applyFill="1" applyBorder="1" applyAlignment="1">
      <alignment horizontal="center" vertical="center" wrapText="1"/>
    </xf>
    <xf numFmtId="49" fontId="11" fillId="0" borderId="14" xfId="0" applyNumberFormat="1" applyFont="1" applyBorder="1" applyAlignment="1">
      <alignment horizontal="center" vertical="center" wrapText="1"/>
    </xf>
    <xf numFmtId="49" fontId="11" fillId="0" borderId="46" xfId="0" applyNumberFormat="1" applyFont="1" applyBorder="1" applyAlignment="1">
      <alignment horizontal="center" vertical="center" wrapText="1"/>
    </xf>
    <xf numFmtId="49" fontId="19" fillId="0" borderId="4" xfId="0" applyNumberFormat="1" applyFont="1" applyBorder="1" applyAlignment="1">
      <alignment horizontal="center" vertical="center" wrapText="1"/>
    </xf>
    <xf numFmtId="49" fontId="19" fillId="0" borderId="1"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11" fillId="0" borderId="11" xfId="0" applyNumberFormat="1" applyFont="1" applyBorder="1" applyAlignment="1">
      <alignment horizontal="center" vertical="center" wrapText="1"/>
    </xf>
    <xf numFmtId="49" fontId="11" fillId="0" borderId="15" xfId="0" applyNumberFormat="1" applyFont="1" applyBorder="1" applyAlignment="1">
      <alignment horizontal="center" vertical="center" wrapText="1"/>
    </xf>
    <xf numFmtId="49" fontId="11" fillId="0" borderId="7"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6" xfId="0" applyNumberFormat="1" applyFont="1" applyBorder="1" applyAlignment="1">
      <alignment horizontal="center" vertical="center" wrapText="1"/>
    </xf>
    <xf numFmtId="49" fontId="11" fillId="0" borderId="32" xfId="0" applyNumberFormat="1" applyFont="1" applyBorder="1" applyAlignment="1">
      <alignment horizontal="center" vertical="center" wrapText="1"/>
    </xf>
    <xf numFmtId="49" fontId="17" fillId="7" borderId="56" xfId="0" applyNumberFormat="1" applyFont="1" applyFill="1" applyBorder="1" applyAlignment="1">
      <alignment horizontal="center" vertical="center" wrapText="1"/>
    </xf>
    <xf numFmtId="0" fontId="19" fillId="0" borderId="0" xfId="0" applyFont="1" applyAlignment="1">
      <alignment horizontal="right" vertical="center" wrapText="1"/>
    </xf>
    <xf numFmtId="0" fontId="11" fillId="0" borderId="3" xfId="0" applyFont="1" applyBorder="1" applyAlignment="1">
      <alignment horizontal="center" vertical="center" wrapText="1"/>
    </xf>
    <xf numFmtId="49" fontId="11" fillId="0" borderId="12" xfId="0" applyNumberFormat="1" applyFont="1" applyBorder="1" applyAlignment="1">
      <alignment horizontal="center" vertical="center" wrapText="1"/>
    </xf>
    <xf numFmtId="49" fontId="11" fillId="0" borderId="45" xfId="0" applyNumberFormat="1" applyFont="1" applyBorder="1" applyAlignment="1">
      <alignment horizontal="center" vertical="center" wrapText="1"/>
    </xf>
    <xf numFmtId="4" fontId="11" fillId="0" borderId="19" xfId="0" applyNumberFormat="1" applyFont="1" applyBorder="1" applyAlignment="1">
      <alignment horizontal="center" vertical="center" wrapText="1"/>
    </xf>
    <xf numFmtId="49" fontId="17" fillId="0" borderId="0" xfId="0" applyNumberFormat="1" applyFont="1" applyAlignment="1">
      <alignment horizontal="center" vertical="center" wrapText="1"/>
    </xf>
    <xf numFmtId="49" fontId="17" fillId="0" borderId="0" xfId="0" applyNumberFormat="1" applyFont="1" applyAlignment="1">
      <alignment horizontal="left" vertical="center" wrapText="1"/>
    </xf>
    <xf numFmtId="0" fontId="11" fillId="0" borderId="0" xfId="0" applyFont="1" applyAlignment="1">
      <alignment horizontal="right" vertical="center" wrapText="1"/>
    </xf>
    <xf numFmtId="0" fontId="17" fillId="0" borderId="2"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57" xfId="0" applyFont="1" applyBorder="1" applyAlignment="1">
      <alignment horizontal="center" vertical="center" wrapText="1"/>
    </xf>
    <xf numFmtId="4" fontId="17" fillId="7" borderId="57" xfId="0" applyNumberFormat="1" applyFont="1" applyFill="1" applyBorder="1" applyAlignment="1">
      <alignment horizontal="right" vertical="center" wrapText="1"/>
    </xf>
    <xf numFmtId="1" fontId="19" fillId="0" borderId="17" xfId="0" applyNumberFormat="1" applyFont="1" applyBorder="1" applyAlignment="1">
      <alignment horizontal="center" vertical="center" wrapText="1"/>
    </xf>
    <xf numFmtId="49" fontId="11" fillId="0" borderId="14" xfId="0" applyNumberFormat="1" applyFont="1" applyBorder="1" applyAlignment="1">
      <alignment horizontal="right" vertical="center" wrapText="1"/>
    </xf>
    <xf numFmtId="49" fontId="11" fillId="3" borderId="59" xfId="0" applyNumberFormat="1" applyFont="1" applyFill="1" applyBorder="1" applyAlignment="1">
      <alignment horizontal="center" vertical="center" wrapText="1"/>
    </xf>
    <xf numFmtId="49" fontId="11" fillId="3" borderId="60" xfId="0" applyNumberFormat="1" applyFont="1" applyFill="1" applyBorder="1" applyAlignment="1">
      <alignment horizontal="center" vertical="center" wrapText="1"/>
    </xf>
    <xf numFmtId="4" fontId="11" fillId="3" borderId="56" xfId="0" applyNumberFormat="1" applyFont="1" applyFill="1" applyBorder="1" applyAlignment="1">
      <alignment horizontal="right" vertical="center" wrapText="1"/>
    </xf>
    <xf numFmtId="0" fontId="11" fillId="3" borderId="57" xfId="0" applyFont="1" applyFill="1" applyBorder="1" applyAlignment="1">
      <alignment horizontal="right" vertical="center" wrapText="1"/>
    </xf>
    <xf numFmtId="4" fontId="11" fillId="0" borderId="7" xfId="0" applyNumberFormat="1" applyFont="1" applyBorder="1" applyAlignment="1">
      <alignment horizontal="right" wrapText="1"/>
    </xf>
    <xf numFmtId="4" fontId="41" fillId="0" borderId="0" xfId="0" applyNumberFormat="1" applyFont="1"/>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11" fillId="0" borderId="37" xfId="0" applyFont="1" applyBorder="1" applyAlignment="1">
      <alignment horizontal="right" wrapText="1"/>
    </xf>
    <xf numFmtId="0" fontId="11" fillId="0" borderId="36" xfId="0" applyFont="1" applyBorder="1" applyAlignment="1">
      <alignment horizontal="right" wrapText="1"/>
    </xf>
    <xf numFmtId="0" fontId="28" fillId="0" borderId="0" xfId="0" applyFont="1" applyAlignment="1">
      <alignment horizontal="center" vertical="center" wrapTex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0" xfId="0" applyFont="1" applyAlignment="1">
      <alignment horizontal="center" vertical="center" wrapText="1"/>
    </xf>
    <xf numFmtId="0" fontId="49" fillId="0" borderId="58" xfId="0" applyFont="1" applyBorder="1" applyAlignment="1">
      <alignment horizontal="center" vertical="center" textRotation="90" wrapText="1"/>
    </xf>
    <xf numFmtId="0" fontId="49" fillId="0" borderId="49" xfId="0" applyFont="1" applyBorder="1" applyAlignment="1">
      <alignment horizontal="center" vertical="center" textRotation="90" wrapText="1"/>
    </xf>
    <xf numFmtId="0" fontId="49" fillId="0" borderId="30" xfId="0" applyFont="1" applyBorder="1" applyAlignment="1">
      <alignment horizontal="center" vertical="center" textRotation="90" wrapText="1"/>
    </xf>
    <xf numFmtId="0" fontId="49" fillId="0" borderId="16" xfId="0" applyFont="1" applyBorder="1" applyAlignment="1">
      <alignment horizontal="center" vertical="center" textRotation="90" wrapText="1"/>
    </xf>
    <xf numFmtId="0" fontId="49" fillId="0" borderId="38" xfId="0" applyFont="1" applyBorder="1" applyAlignment="1">
      <alignment horizontal="center" vertical="center" textRotation="90" wrapText="1"/>
    </xf>
    <xf numFmtId="0" fontId="49" fillId="0" borderId="40" xfId="0" applyFont="1" applyBorder="1" applyAlignment="1">
      <alignment horizontal="center" vertical="center" textRotation="90" wrapText="1"/>
    </xf>
    <xf numFmtId="0" fontId="17" fillId="0" borderId="22" xfId="0" applyFont="1" applyBorder="1" applyAlignment="1">
      <alignment horizontal="center" vertical="center" wrapText="1"/>
    </xf>
    <xf numFmtId="0" fontId="17" fillId="0" borderId="36" xfId="0" applyFont="1" applyBorder="1" applyAlignment="1">
      <alignment horizontal="center" vertical="center" wrapText="1"/>
    </xf>
    <xf numFmtId="0" fontId="19" fillId="0" borderId="0" xfId="0" applyFont="1" applyAlignment="1">
      <alignment horizontal="right" vertical="center" wrapText="1"/>
    </xf>
    <xf numFmtId="49" fontId="11" fillId="0" borderId="17" xfId="0" applyNumberFormat="1" applyFont="1" applyBorder="1" applyAlignment="1">
      <alignment horizontal="center" vertical="center" wrapText="1"/>
    </xf>
    <xf numFmtId="49" fontId="11" fillId="0" borderId="32" xfId="0" applyNumberFormat="1" applyFont="1" applyBorder="1" applyAlignment="1">
      <alignment horizontal="center" vertical="center" wrapText="1"/>
    </xf>
    <xf numFmtId="0" fontId="19" fillId="0" borderId="0" xfId="0" applyFont="1" applyAlignment="1">
      <alignment horizontal="left" vertical="center" wrapText="1"/>
    </xf>
    <xf numFmtId="49" fontId="11" fillId="0" borderId="30" xfId="0" applyNumberFormat="1" applyFont="1" applyBorder="1" applyAlignment="1">
      <alignment horizontal="center" vertical="center" wrapText="1"/>
    </xf>
    <xf numFmtId="49" fontId="11" fillId="0" borderId="16" xfId="0" applyNumberFormat="1" applyFont="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7"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0" borderId="8" xfId="0" applyFont="1" applyBorder="1" applyAlignment="1">
      <alignment horizontal="center" vertical="center" wrapText="1"/>
    </xf>
    <xf numFmtId="49" fontId="17" fillId="3" borderId="59" xfId="0" applyNumberFormat="1" applyFont="1" applyFill="1" applyBorder="1" applyAlignment="1">
      <alignment horizontal="center" vertical="center" wrapText="1"/>
    </xf>
    <xf numFmtId="49" fontId="17" fillId="3" borderId="60" xfId="0" applyNumberFormat="1" applyFont="1" applyFill="1" applyBorder="1" applyAlignment="1">
      <alignment horizontal="center" vertical="center" wrapText="1"/>
    </xf>
    <xf numFmtId="4" fontId="17" fillId="3" borderId="19" xfId="0" applyNumberFormat="1" applyFont="1" applyFill="1" applyBorder="1" applyAlignment="1">
      <alignment horizontal="right" wrapText="1"/>
    </xf>
    <xf numFmtId="0" fontId="17" fillId="3" borderId="10" xfId="0" applyFont="1" applyFill="1" applyBorder="1" applyAlignment="1">
      <alignment horizontal="right" wrapText="1"/>
    </xf>
    <xf numFmtId="4" fontId="11" fillId="4" borderId="30" xfId="0" applyNumberFormat="1" applyFont="1" applyFill="1" applyBorder="1" applyAlignment="1">
      <alignment horizontal="right" wrapText="1"/>
    </xf>
    <xf numFmtId="0" fontId="22" fillId="0" borderId="59" xfId="0" applyFont="1" applyBorder="1" applyAlignment="1">
      <alignment horizontal="center" vertical="center" wrapText="1"/>
    </xf>
    <xf numFmtId="0" fontId="22" fillId="0" borderId="60" xfId="0" applyFont="1" applyBorder="1" applyAlignment="1">
      <alignment horizontal="center" vertical="center" wrapText="1"/>
    </xf>
    <xf numFmtId="49" fontId="11" fillId="0" borderId="12" xfId="0" applyNumberFormat="1" applyFont="1" applyBorder="1" applyAlignment="1">
      <alignment horizontal="center" vertical="center" wrapText="1"/>
    </xf>
    <xf numFmtId="49" fontId="11" fillId="0" borderId="45" xfId="0" applyNumberFormat="1" applyFont="1" applyBorder="1" applyAlignment="1">
      <alignment horizontal="center" vertical="center" wrapText="1"/>
    </xf>
    <xf numFmtId="49" fontId="11" fillId="0" borderId="14" xfId="0" applyNumberFormat="1" applyFont="1" applyBorder="1" applyAlignment="1">
      <alignment horizontal="center" vertical="center" wrapText="1"/>
    </xf>
    <xf numFmtId="49" fontId="11" fillId="0" borderId="46" xfId="0" applyNumberFormat="1" applyFont="1" applyBorder="1" applyAlignment="1">
      <alignment horizontal="center" vertical="center" wrapText="1"/>
    </xf>
    <xf numFmtId="0" fontId="17" fillId="3" borderId="20" xfId="0" applyFont="1" applyFill="1" applyBorder="1" applyAlignment="1">
      <alignment horizontal="right" wrapText="1"/>
    </xf>
    <xf numFmtId="0" fontId="17" fillId="3" borderId="24" xfId="0" applyFont="1" applyFill="1" applyBorder="1" applyAlignment="1">
      <alignment horizontal="right" wrapText="1"/>
    </xf>
    <xf numFmtId="49" fontId="11" fillId="0" borderId="11" xfId="0" applyNumberFormat="1" applyFont="1" applyBorder="1" applyAlignment="1">
      <alignment horizontal="center" vertical="center" wrapText="1"/>
    </xf>
    <xf numFmtId="49" fontId="11" fillId="0" borderId="15" xfId="0" applyNumberFormat="1" applyFont="1" applyBorder="1" applyAlignment="1">
      <alignment horizontal="center" vertical="center" wrapText="1"/>
    </xf>
    <xf numFmtId="49" fontId="17" fillId="7" borderId="56" xfId="0" applyNumberFormat="1" applyFont="1" applyFill="1" applyBorder="1" applyAlignment="1">
      <alignment horizontal="center" vertical="center" wrapText="1"/>
    </xf>
    <xf numFmtId="49" fontId="17" fillId="3" borderId="56" xfId="0" applyNumberFormat="1" applyFont="1" applyFill="1" applyBorder="1" applyAlignment="1">
      <alignment horizontal="center" vertical="center" wrapText="1"/>
    </xf>
    <xf numFmtId="49" fontId="19" fillId="0" borderId="4" xfId="0" applyNumberFormat="1" applyFont="1" applyBorder="1" applyAlignment="1">
      <alignment horizontal="center" wrapText="1"/>
    </xf>
    <xf numFmtId="49" fontId="19" fillId="0" borderId="2" xfId="0" applyNumberFormat="1" applyFont="1" applyBorder="1" applyAlignment="1">
      <alignment horizontal="center" wrapText="1"/>
    </xf>
    <xf numFmtId="49" fontId="11" fillId="0" borderId="4" xfId="0" applyNumberFormat="1" applyFont="1" applyBorder="1" applyAlignment="1">
      <alignment horizontal="center" wrapText="1"/>
    </xf>
    <xf numFmtId="49" fontId="11" fillId="0" borderId="2" xfId="0" applyNumberFormat="1" applyFont="1" applyBorder="1" applyAlignment="1">
      <alignment horizontal="center" wrapText="1"/>
    </xf>
    <xf numFmtId="4" fontId="11" fillId="0" borderId="4" xfId="0" applyNumberFormat="1" applyFont="1" applyBorder="1" applyAlignment="1">
      <alignment horizontal="right" wrapText="1"/>
    </xf>
    <xf numFmtId="4" fontId="11" fillId="0" borderId="2" xfId="0" applyNumberFormat="1" applyFont="1" applyBorder="1" applyAlignment="1">
      <alignment horizontal="right" wrapText="1"/>
    </xf>
    <xf numFmtId="49" fontId="11" fillId="0" borderId="30" xfId="0" applyNumberFormat="1" applyFont="1" applyBorder="1" applyAlignment="1">
      <alignment horizontal="center" wrapText="1"/>
    </xf>
    <xf numFmtId="49" fontId="11" fillId="0" borderId="16" xfId="0" applyNumberFormat="1" applyFont="1" applyBorder="1" applyAlignment="1">
      <alignment horizontal="center" wrapText="1"/>
    </xf>
    <xf numFmtId="0" fontId="49" fillId="0" borderId="18" xfId="0" applyFont="1" applyBorder="1" applyAlignment="1">
      <alignment horizontal="center" vertical="center" wrapText="1"/>
    </xf>
    <xf numFmtId="0" fontId="49" fillId="0" borderId="21" xfId="0" applyFont="1" applyBorder="1" applyAlignment="1">
      <alignment horizontal="center" vertical="center" wrapText="1"/>
    </xf>
    <xf numFmtId="0" fontId="49" fillId="0" borderId="50" xfId="0" applyFont="1" applyBorder="1" applyAlignment="1">
      <alignment horizontal="center" vertical="center" wrapText="1"/>
    </xf>
    <xf numFmtId="0" fontId="49" fillId="0" borderId="19" xfId="0" applyFont="1" applyBorder="1" applyAlignment="1">
      <alignment horizontal="center" vertical="center" textRotation="90" wrapText="1"/>
    </xf>
    <xf numFmtId="0" fontId="49" fillId="0" borderId="1" xfId="0" applyFont="1" applyBorder="1" applyAlignment="1">
      <alignment horizontal="center" vertical="center" textRotation="90" wrapText="1"/>
    </xf>
    <xf numFmtId="0" fontId="49" fillId="0" borderId="2" xfId="0" applyFont="1" applyBorder="1" applyAlignment="1">
      <alignment horizontal="center" vertical="center" textRotation="90" wrapText="1"/>
    </xf>
    <xf numFmtId="0" fontId="34" fillId="0" borderId="19" xfId="0" applyFont="1" applyBorder="1" applyAlignment="1">
      <alignment horizontal="center" vertical="center" textRotation="90" wrapText="1"/>
    </xf>
    <xf numFmtId="0" fontId="34" fillId="0" borderId="1" xfId="0" applyFont="1" applyBorder="1" applyAlignment="1">
      <alignment horizontal="center" vertical="center" textRotation="90" wrapText="1"/>
    </xf>
    <xf numFmtId="0" fontId="34" fillId="0" borderId="2" xfId="0" applyFont="1" applyBorder="1" applyAlignment="1">
      <alignment horizontal="center" vertical="center" textRotation="90" wrapText="1"/>
    </xf>
    <xf numFmtId="0" fontId="11" fillId="0" borderId="0" xfId="0" applyFont="1" applyAlignment="1">
      <alignment horizontal="left" vertical="center" wrapText="1"/>
    </xf>
    <xf numFmtId="0" fontId="10" fillId="0" borderId="0" xfId="0" applyFont="1" applyAlignment="1">
      <alignment horizontal="left" vertical="center" wrapText="1"/>
    </xf>
    <xf numFmtId="49" fontId="17" fillId="3" borderId="19" xfId="0" applyNumberFormat="1" applyFont="1" applyFill="1" applyBorder="1" applyAlignment="1">
      <alignment horizontal="center" wrapText="1"/>
    </xf>
    <xf numFmtId="49" fontId="17" fillId="3" borderId="10" xfId="0" applyNumberFormat="1" applyFont="1" applyFill="1" applyBorder="1" applyAlignment="1">
      <alignment horizontal="center" wrapText="1"/>
    </xf>
    <xf numFmtId="4" fontId="11" fillId="0" borderId="4" xfId="0" applyNumberFormat="1" applyFont="1" applyBorder="1" applyAlignment="1">
      <alignment horizontal="right" vertical="center" wrapText="1"/>
    </xf>
    <xf numFmtId="4" fontId="11" fillId="0" borderId="1" xfId="0" applyNumberFormat="1" applyFont="1" applyBorder="1" applyAlignment="1">
      <alignment horizontal="right" vertical="center" wrapText="1"/>
    </xf>
    <xf numFmtId="49" fontId="19" fillId="0" borderId="4" xfId="0" applyNumberFormat="1" applyFont="1" applyBorder="1" applyAlignment="1">
      <alignment horizontal="center" vertical="center" wrapText="1"/>
    </xf>
    <xf numFmtId="49" fontId="19" fillId="0" borderId="1"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 fontId="11" fillId="4" borderId="5" xfId="0" applyNumberFormat="1" applyFont="1" applyFill="1" applyBorder="1" applyAlignment="1">
      <alignment horizontal="right" wrapText="1"/>
    </xf>
    <xf numFmtId="49" fontId="25" fillId="7" borderId="59" xfId="0" applyNumberFormat="1" applyFont="1" applyFill="1" applyBorder="1" applyAlignment="1">
      <alignment horizontal="center" vertical="center" wrapText="1"/>
    </xf>
    <xf numFmtId="49" fontId="25" fillId="7" borderId="60" xfId="0" applyNumberFormat="1" applyFont="1" applyFill="1" applyBorder="1" applyAlignment="1">
      <alignment horizontal="center" vertical="center" wrapText="1"/>
    </xf>
    <xf numFmtId="49" fontId="17" fillId="3" borderId="58" xfId="0" applyNumberFormat="1" applyFont="1" applyFill="1" applyBorder="1" applyAlignment="1">
      <alignment horizontal="center" wrapText="1"/>
    </xf>
    <xf numFmtId="49" fontId="17" fillId="3" borderId="49" xfId="0" applyNumberFormat="1" applyFont="1" applyFill="1" applyBorder="1" applyAlignment="1">
      <alignment horizontal="center" wrapText="1"/>
    </xf>
    <xf numFmtId="49" fontId="17" fillId="3" borderId="38" xfId="0" applyNumberFormat="1" applyFont="1" applyFill="1" applyBorder="1" applyAlignment="1">
      <alignment horizontal="center" wrapText="1"/>
    </xf>
    <xf numFmtId="49" fontId="17" fillId="3" borderId="40" xfId="0" applyNumberFormat="1" applyFont="1" applyFill="1" applyBorder="1" applyAlignment="1">
      <alignment horizontal="center" wrapText="1"/>
    </xf>
    <xf numFmtId="49" fontId="11" fillId="4" borderId="30" xfId="0" applyNumberFormat="1" applyFont="1" applyFill="1" applyBorder="1" applyAlignment="1">
      <alignment horizontal="center" wrapText="1"/>
    </xf>
    <xf numFmtId="49" fontId="11" fillId="4" borderId="16" xfId="0" applyNumberFormat="1" applyFont="1" applyFill="1" applyBorder="1" applyAlignment="1">
      <alignment horizontal="center" wrapText="1"/>
    </xf>
    <xf numFmtId="0" fontId="11" fillId="4" borderId="62" xfId="0" applyFont="1" applyFill="1" applyBorder="1" applyAlignment="1">
      <alignment horizontal="right" wrapText="1"/>
    </xf>
    <xf numFmtId="0" fontId="11" fillId="0" borderId="37" xfId="0" applyFont="1" applyBorder="1" applyAlignment="1">
      <alignment horizontal="right" vertical="center" wrapText="1"/>
    </xf>
    <xf numFmtId="0" fontId="11" fillId="0" borderId="22" xfId="0" applyFont="1" applyBorder="1" applyAlignment="1">
      <alignment horizontal="right" vertical="center" wrapText="1"/>
    </xf>
    <xf numFmtId="4" fontId="11" fillId="0" borderId="1" xfId="0" applyNumberFormat="1" applyFont="1" applyBorder="1" applyAlignment="1">
      <alignment horizontal="right" wrapText="1"/>
    </xf>
    <xf numFmtId="0" fontId="11" fillId="0" borderId="50" xfId="0" applyFont="1" applyBorder="1" applyAlignment="1">
      <alignment horizontal="left" vertical="center" wrapText="1" indent="1"/>
    </xf>
    <xf numFmtId="0" fontId="11" fillId="0" borderId="61" xfId="0" applyFont="1" applyBorder="1" applyAlignment="1">
      <alignment horizontal="left" vertical="center" wrapText="1" indent="1"/>
    </xf>
    <xf numFmtId="0" fontId="11" fillId="0" borderId="35" xfId="0" applyFont="1" applyBorder="1" applyAlignment="1">
      <alignment horizontal="left" vertical="center" wrapText="1" indent="1"/>
    </xf>
    <xf numFmtId="4" fontId="11" fillId="0" borderId="32" xfId="0" applyNumberFormat="1" applyFont="1" applyBorder="1" applyAlignment="1">
      <alignment horizontal="right" wrapText="1"/>
    </xf>
    <xf numFmtId="4" fontId="11" fillId="0" borderId="7" xfId="0" applyNumberFormat="1" applyFont="1" applyBorder="1" applyAlignment="1">
      <alignment horizontal="right" wrapText="1"/>
    </xf>
    <xf numFmtId="49" fontId="11" fillId="0" borderId="19"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0" fontId="17" fillId="3" borderId="37" xfId="0" applyFont="1" applyFill="1" applyBorder="1" applyAlignment="1">
      <alignment horizontal="right" wrapText="1"/>
    </xf>
    <xf numFmtId="0" fontId="17" fillId="3" borderId="36" xfId="0" applyFont="1" applyFill="1" applyBorder="1" applyAlignment="1">
      <alignment horizontal="right" wrapText="1"/>
    </xf>
    <xf numFmtId="4" fontId="17" fillId="3" borderId="4" xfId="0" applyNumberFormat="1" applyFont="1" applyFill="1" applyBorder="1" applyAlignment="1">
      <alignment horizontal="right" wrapText="1"/>
    </xf>
    <xf numFmtId="4" fontId="17" fillId="3" borderId="2" xfId="0" applyNumberFormat="1" applyFont="1" applyFill="1" applyBorder="1" applyAlignment="1">
      <alignment horizontal="right" wrapText="1"/>
    </xf>
    <xf numFmtId="49" fontId="11" fillId="3" borderId="4" xfId="0" applyNumberFormat="1" applyFont="1" applyFill="1" applyBorder="1" applyAlignment="1">
      <alignment horizontal="center" wrapText="1"/>
    </xf>
    <xf numFmtId="49" fontId="11" fillId="3" borderId="1" xfId="0" applyNumberFormat="1" applyFont="1" applyFill="1" applyBorder="1" applyAlignment="1">
      <alignment horizontal="center" wrapText="1"/>
    </xf>
    <xf numFmtId="49" fontId="11" fillId="3" borderId="2" xfId="0" applyNumberFormat="1" applyFont="1" applyFill="1" applyBorder="1" applyAlignment="1">
      <alignment horizontal="center" wrapText="1"/>
    </xf>
    <xf numFmtId="49" fontId="17" fillId="3" borderId="38" xfId="0" applyNumberFormat="1" applyFont="1" applyFill="1" applyBorder="1" applyAlignment="1">
      <alignment horizontal="center" vertical="center" wrapText="1"/>
    </xf>
    <xf numFmtId="49" fontId="17" fillId="3" borderId="40" xfId="0" applyNumberFormat="1" applyFont="1" applyFill="1" applyBorder="1" applyAlignment="1">
      <alignment horizontal="center" vertical="center" wrapText="1"/>
    </xf>
    <xf numFmtId="49" fontId="25" fillId="7" borderId="56" xfId="0" applyNumberFormat="1" applyFont="1" applyFill="1" applyBorder="1" applyAlignment="1">
      <alignment horizontal="center" vertical="center" wrapText="1"/>
    </xf>
    <xf numFmtId="49" fontId="19" fillId="0" borderId="1" xfId="0" applyNumberFormat="1" applyFont="1" applyBorder="1" applyAlignment="1">
      <alignment horizontal="center" wrapText="1"/>
    </xf>
    <xf numFmtId="49" fontId="11" fillId="0" borderId="9" xfId="0" applyNumberFormat="1" applyFont="1" applyBorder="1" applyAlignment="1">
      <alignment horizontal="center" wrapText="1"/>
    </xf>
    <xf numFmtId="0" fontId="11" fillId="0" borderId="22" xfId="0" applyFont="1" applyBorder="1" applyAlignment="1">
      <alignment horizontal="right" wrapText="1"/>
    </xf>
    <xf numFmtId="49" fontId="19" fillId="0" borderId="19" xfId="0" applyNumberFormat="1" applyFont="1" applyBorder="1" applyAlignment="1">
      <alignment horizontal="center" wrapText="1"/>
    </xf>
    <xf numFmtId="49" fontId="11" fillId="0" borderId="17" xfId="0" applyNumberFormat="1" applyFont="1" applyBorder="1" applyAlignment="1">
      <alignment horizontal="center" wrapText="1"/>
    </xf>
    <xf numFmtId="0" fontId="21" fillId="0" borderId="0" xfId="0" applyFont="1" applyAlignment="1">
      <alignment horizontal="left" vertical="center" wrapText="1"/>
    </xf>
    <xf numFmtId="0" fontId="11" fillId="4" borderId="18" xfId="0" applyFont="1" applyFill="1" applyBorder="1" applyAlignment="1">
      <alignment vertical="center" wrapText="1"/>
    </xf>
    <xf numFmtId="0" fontId="11" fillId="4" borderId="21" xfId="0" applyFont="1" applyFill="1" applyBorder="1" applyAlignment="1">
      <alignment vertical="center" wrapText="1"/>
    </xf>
    <xf numFmtId="0" fontId="11" fillId="4" borderId="23" xfId="0" applyFont="1" applyFill="1" applyBorder="1" applyAlignment="1">
      <alignment vertical="center" wrapText="1"/>
    </xf>
    <xf numFmtId="0" fontId="11" fillId="0" borderId="18" xfId="0" applyFont="1" applyBorder="1" applyAlignment="1">
      <alignment vertical="center" wrapText="1"/>
    </xf>
    <xf numFmtId="0" fontId="11" fillId="0" borderId="21" xfId="0" applyFont="1" applyBorder="1" applyAlignment="1">
      <alignment vertical="center" wrapText="1"/>
    </xf>
    <xf numFmtId="0" fontId="11" fillId="0" borderId="23" xfId="0" applyFont="1" applyBorder="1" applyAlignment="1">
      <alignment vertical="center" wrapText="1"/>
    </xf>
    <xf numFmtId="4" fontId="11" fillId="0" borderId="32" xfId="0" applyNumberFormat="1" applyFont="1" applyBorder="1" applyAlignment="1">
      <alignment horizontal="right" vertical="center" wrapText="1"/>
    </xf>
    <xf numFmtId="4" fontId="11" fillId="0" borderId="7" xfId="0" applyNumberFormat="1" applyFont="1" applyBorder="1" applyAlignment="1">
      <alignment horizontal="right" vertical="center" wrapText="1"/>
    </xf>
    <xf numFmtId="0" fontId="11" fillId="0" borderId="50" xfId="0" applyFont="1" applyBorder="1" applyAlignment="1">
      <alignment vertical="center" wrapText="1"/>
    </xf>
    <xf numFmtId="0" fontId="11" fillId="0" borderId="54" xfId="0" applyFont="1" applyBorder="1" applyAlignment="1">
      <alignment horizontal="left" vertical="center" wrapText="1"/>
    </xf>
    <xf numFmtId="0" fontId="11" fillId="0" borderId="61" xfId="0" applyFont="1" applyBorder="1" applyAlignment="1">
      <alignment horizontal="left" vertical="center" wrapText="1"/>
    </xf>
    <xf numFmtId="0" fontId="11" fillId="0" borderId="63" xfId="0" applyFont="1" applyBorder="1" applyAlignment="1">
      <alignment horizontal="left" vertical="center" wrapText="1"/>
    </xf>
    <xf numFmtId="0" fontId="11" fillId="0" borderId="21" xfId="0" applyFont="1" applyBorder="1" applyAlignment="1">
      <alignment horizontal="left" vertical="center" wrapText="1" indent="1"/>
    </xf>
    <xf numFmtId="0" fontId="0" fillId="0" borderId="5" xfId="0" applyBorder="1" applyAlignment="1">
      <alignment horizontal="center" wrapText="1"/>
    </xf>
    <xf numFmtId="0" fontId="0" fillId="0" borderId="4" xfId="0" applyBorder="1" applyAlignment="1">
      <alignment horizontal="center" wrapText="1"/>
    </xf>
    <xf numFmtId="0" fontId="11" fillId="0" borderId="61" xfId="0" applyFont="1" applyBorder="1" applyAlignment="1">
      <alignment vertical="center" wrapText="1"/>
    </xf>
    <xf numFmtId="0" fontId="11" fillId="0" borderId="35" xfId="0" applyFont="1" applyBorder="1" applyAlignment="1">
      <alignment vertical="center" wrapText="1"/>
    </xf>
    <xf numFmtId="1" fontId="19" fillId="0" borderId="4" xfId="0" applyNumberFormat="1" applyFont="1" applyBorder="1" applyAlignment="1">
      <alignment horizontal="center" wrapText="1"/>
    </xf>
    <xf numFmtId="1" fontId="19" fillId="0" borderId="1" xfId="0" applyNumberFormat="1" applyFont="1" applyBorder="1" applyAlignment="1">
      <alignment horizontal="center" wrapText="1"/>
    </xf>
    <xf numFmtId="0" fontId="35" fillId="0" borderId="0" xfId="0" applyFont="1" applyAlignment="1">
      <alignment horizontal="left" vertical="center" wrapText="1"/>
    </xf>
    <xf numFmtId="0" fontId="11" fillId="0" borderId="0" xfId="0" applyFont="1" applyAlignment="1">
      <alignment horizontal="center" vertical="center" wrapText="1"/>
    </xf>
    <xf numFmtId="0" fontId="35" fillId="0" borderId="3" xfId="0" applyFont="1" applyBorder="1" applyAlignment="1">
      <alignment horizontal="left" vertical="center" wrapText="1"/>
    </xf>
    <xf numFmtId="0" fontId="19" fillId="0" borderId="8" xfId="0" applyFont="1" applyBorder="1" applyAlignment="1">
      <alignment horizontal="center" vertical="top" wrapText="1"/>
    </xf>
    <xf numFmtId="0" fontId="19" fillId="0" borderId="0" xfId="0" applyFont="1" applyAlignment="1">
      <alignment horizontal="center" vertical="top" wrapText="1"/>
    </xf>
    <xf numFmtId="0" fontId="18" fillId="0" borderId="0" xfId="0" applyFont="1" applyAlignment="1">
      <alignment horizontal="center" vertical="center" wrapText="1"/>
    </xf>
    <xf numFmtId="0" fontId="18"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49" fontId="11" fillId="0" borderId="0" xfId="0" applyNumberFormat="1" applyFont="1" applyAlignment="1">
      <alignment horizontal="center" vertical="center" wrapText="1"/>
    </xf>
    <xf numFmtId="0" fontId="11" fillId="0" borderId="25" xfId="0" applyFont="1" applyBorder="1" applyAlignment="1">
      <alignment vertical="center" wrapText="1"/>
    </xf>
    <xf numFmtId="0" fontId="11" fillId="0" borderId="43" xfId="0" applyFont="1" applyBorder="1" applyAlignment="1">
      <alignment vertical="center" wrapText="1"/>
    </xf>
    <xf numFmtId="1" fontId="19" fillId="0" borderId="4" xfId="0" applyNumberFormat="1" applyFont="1" applyBorder="1" applyAlignment="1">
      <alignment horizontal="center" vertical="center" wrapText="1"/>
    </xf>
    <xf numFmtId="1" fontId="19" fillId="0" borderId="1" xfId="0" applyNumberFormat="1" applyFont="1" applyBorder="1" applyAlignment="1">
      <alignment horizontal="center" vertical="center" wrapText="1"/>
    </xf>
    <xf numFmtId="0" fontId="49" fillId="0" borderId="0" xfId="0" applyFont="1" applyAlignment="1">
      <alignment vertical="center"/>
    </xf>
    <xf numFmtId="49" fontId="22" fillId="0" borderId="47" xfId="0" applyNumberFormat="1" applyFont="1" applyBorder="1" applyAlignment="1">
      <alignment horizontal="center" vertical="center"/>
    </xf>
    <xf numFmtId="49" fontId="22" fillId="0" borderId="48" xfId="0" applyNumberFormat="1" applyFont="1" applyBorder="1" applyAlignment="1">
      <alignment horizontal="center" vertical="center"/>
    </xf>
    <xf numFmtId="49" fontId="22" fillId="0" borderId="49" xfId="0" applyNumberFormat="1" applyFont="1" applyBorder="1" applyAlignment="1">
      <alignment horizontal="center" vertical="center"/>
    </xf>
    <xf numFmtId="49" fontId="22" fillId="0" borderId="25" xfId="0" applyNumberFormat="1" applyFont="1" applyBorder="1" applyAlignment="1">
      <alignment horizontal="center" vertical="center"/>
    </xf>
    <xf numFmtId="49" fontId="22" fillId="0" borderId="0" xfId="0" applyNumberFormat="1" applyFont="1" applyAlignment="1">
      <alignment horizontal="center" vertical="center"/>
    </xf>
    <xf numFmtId="49" fontId="22" fillId="0" borderId="16" xfId="0" applyNumberFormat="1" applyFont="1" applyBorder="1" applyAlignment="1">
      <alignment horizontal="center" vertical="center"/>
    </xf>
    <xf numFmtId="49" fontId="22" fillId="0" borderId="43" xfId="0" applyNumberFormat="1" applyFont="1" applyBorder="1" applyAlignment="1">
      <alignment horizontal="center" vertical="center"/>
    </xf>
    <xf numFmtId="49" fontId="22" fillId="0" borderId="39" xfId="0" applyNumberFormat="1" applyFont="1" applyBorder="1" applyAlignment="1">
      <alignment horizontal="center" vertical="center"/>
    </xf>
    <xf numFmtId="49" fontId="22" fillId="0" borderId="40" xfId="0" applyNumberFormat="1" applyFont="1" applyBorder="1" applyAlignment="1">
      <alignment horizontal="center" vertical="center"/>
    </xf>
    <xf numFmtId="0" fontId="65" fillId="0" borderId="14" xfId="0" applyFont="1" applyBorder="1" applyAlignment="1">
      <alignment horizontal="left" vertical="center"/>
    </xf>
    <xf numFmtId="0" fontId="65" fillId="0" borderId="33" xfId="0" applyFont="1" applyBorder="1" applyAlignment="1">
      <alignment horizontal="left" vertical="center"/>
    </xf>
    <xf numFmtId="0" fontId="65" fillId="0" borderId="74" xfId="0" applyFont="1" applyBorder="1" applyAlignment="1">
      <alignment horizontal="left" vertical="center"/>
    </xf>
    <xf numFmtId="0" fontId="65" fillId="0" borderId="17" xfId="0" applyFont="1" applyBorder="1" applyAlignment="1">
      <alignment horizontal="left" vertical="center"/>
    </xf>
    <xf numFmtId="0" fontId="65" fillId="0" borderId="3" xfId="0" applyFont="1" applyBorder="1" applyAlignment="1">
      <alignment horizontal="left" vertical="center"/>
    </xf>
    <xf numFmtId="0" fontId="65" fillId="0" borderId="28" xfId="0" applyFont="1" applyBorder="1" applyAlignment="1">
      <alignment horizontal="left" vertical="center"/>
    </xf>
    <xf numFmtId="0" fontId="22" fillId="0" borderId="17" xfId="0" applyFont="1" applyBorder="1" applyAlignment="1">
      <alignment horizontal="left" vertical="center" wrapText="1"/>
    </xf>
    <xf numFmtId="0" fontId="22" fillId="0" borderId="3" xfId="0" applyFont="1" applyBorder="1" applyAlignment="1">
      <alignment horizontal="left" vertical="center" wrapText="1"/>
    </xf>
    <xf numFmtId="0" fontId="22" fillId="0" borderId="28" xfId="0" applyFont="1" applyBorder="1" applyAlignment="1">
      <alignment horizontal="left" vertical="center" wrapText="1"/>
    </xf>
    <xf numFmtId="4" fontId="22" fillId="0" borderId="11" xfId="0" applyNumberFormat="1" applyFont="1" applyBorder="1" applyAlignment="1">
      <alignment horizontal="center" vertical="center"/>
    </xf>
    <xf numFmtId="4" fontId="22" fillId="0" borderId="8" xfId="0" applyNumberFormat="1" applyFont="1" applyBorder="1" applyAlignment="1">
      <alignment horizontal="center" vertical="center"/>
    </xf>
    <xf numFmtId="4" fontId="22" fillId="0" borderId="31" xfId="0" applyNumberFormat="1" applyFont="1" applyBorder="1" applyAlignment="1">
      <alignment horizontal="center" vertical="center"/>
    </xf>
    <xf numFmtId="4" fontId="22" fillId="0" borderId="38" xfId="0" applyNumberFormat="1" applyFont="1" applyBorder="1" applyAlignment="1">
      <alignment horizontal="center" vertical="center"/>
    </xf>
    <xf numFmtId="4" fontId="22" fillId="0" borderId="39" xfId="0" applyNumberFormat="1" applyFont="1" applyBorder="1" applyAlignment="1">
      <alignment horizontal="center" vertical="center"/>
    </xf>
    <xf numFmtId="4" fontId="22" fillId="0" borderId="44" xfId="0" applyNumberFormat="1" applyFont="1" applyBorder="1" applyAlignment="1">
      <alignment horizontal="center" vertical="center"/>
    </xf>
    <xf numFmtId="0" fontId="22" fillId="0" borderId="58" xfId="0" applyFont="1" applyBorder="1" applyAlignment="1">
      <alignment vertical="center"/>
    </xf>
    <xf numFmtId="0" fontId="22" fillId="0" borderId="48" xfId="0" applyFont="1" applyBorder="1" applyAlignment="1">
      <alignment vertical="center"/>
    </xf>
    <xf numFmtId="0" fontId="22" fillId="0" borderId="72" xfId="0" applyFont="1" applyBorder="1" applyAlignment="1">
      <alignment vertical="center"/>
    </xf>
    <xf numFmtId="49" fontId="22" fillId="0" borderId="27" xfId="0" applyNumberFormat="1" applyFont="1" applyBorder="1" applyAlignment="1">
      <alignment horizontal="center" vertical="center"/>
    </xf>
    <xf numFmtId="49" fontId="22" fillId="0" borderId="3" xfId="0" applyNumberFormat="1" applyFont="1" applyBorder="1" applyAlignment="1">
      <alignment horizontal="center" vertical="center"/>
    </xf>
    <xf numFmtId="49" fontId="22" fillId="0" borderId="32" xfId="0" applyNumberFormat="1" applyFont="1" applyBorder="1" applyAlignment="1">
      <alignment horizontal="center" vertical="center"/>
    </xf>
    <xf numFmtId="49" fontId="22" fillId="0" borderId="30" xfId="0" applyNumberFormat="1" applyFont="1" applyBorder="1" applyAlignment="1">
      <alignment horizontal="center" vertical="center"/>
    </xf>
    <xf numFmtId="49" fontId="22" fillId="0" borderId="17" xfId="0" applyNumberFormat="1" applyFont="1" applyBorder="1" applyAlignment="1">
      <alignment horizontal="center" vertical="center"/>
    </xf>
    <xf numFmtId="4" fontId="22" fillId="0" borderId="30" xfId="0" applyNumberFormat="1" applyFont="1" applyBorder="1" applyAlignment="1">
      <alignment horizontal="center" vertical="center"/>
    </xf>
    <xf numFmtId="4" fontId="22" fillId="0" borderId="0" xfId="0" applyNumberFormat="1" applyFont="1" applyAlignment="1">
      <alignment horizontal="center" vertical="center"/>
    </xf>
    <xf numFmtId="4" fontId="22" fillId="0" borderId="16" xfId="0" applyNumberFormat="1" applyFont="1" applyBorder="1" applyAlignment="1">
      <alignment horizontal="center" vertical="center"/>
    </xf>
    <xf numFmtId="4" fontId="22" fillId="0" borderId="17" xfId="0" applyNumberFormat="1" applyFont="1" applyBorder="1" applyAlignment="1">
      <alignment horizontal="center" vertical="center"/>
    </xf>
    <xf numFmtId="4" fontId="22" fillId="0" borderId="3" xfId="0" applyNumberFormat="1" applyFont="1" applyBorder="1" applyAlignment="1">
      <alignment horizontal="center" vertical="center"/>
    </xf>
    <xf numFmtId="4" fontId="22" fillId="0" borderId="32" xfId="0" applyNumberFormat="1" applyFont="1" applyBorder="1" applyAlignment="1">
      <alignment horizontal="center" vertical="center"/>
    </xf>
    <xf numFmtId="4" fontId="22" fillId="0" borderId="29" xfId="0" applyNumberFormat="1" applyFont="1" applyBorder="1" applyAlignment="1">
      <alignment horizontal="center" vertical="center"/>
    </xf>
    <xf numFmtId="4" fontId="22" fillId="0" borderId="28" xfId="0" applyNumberFormat="1" applyFont="1" applyBorder="1" applyAlignment="1">
      <alignment horizontal="center" vertical="center"/>
    </xf>
    <xf numFmtId="0" fontId="22" fillId="0" borderId="17" xfId="0" applyFont="1" applyBorder="1" applyAlignment="1">
      <alignment vertical="center"/>
    </xf>
    <xf numFmtId="0" fontId="22" fillId="0" borderId="3" xfId="0" applyFont="1" applyBorder="1" applyAlignment="1">
      <alignment vertical="center"/>
    </xf>
    <xf numFmtId="0" fontId="22" fillId="0" borderId="28" xfId="0" applyFont="1" applyBorder="1" applyAlignment="1">
      <alignment vertical="center"/>
    </xf>
    <xf numFmtId="0" fontId="22" fillId="0" borderId="11" xfId="0" applyFont="1" applyBorder="1" applyAlignment="1">
      <alignment horizontal="left" vertical="center"/>
    </xf>
    <xf numFmtId="0" fontId="22" fillId="0" borderId="8" xfId="0" applyFont="1" applyBorder="1" applyAlignment="1">
      <alignment horizontal="left" vertical="center"/>
    </xf>
    <xf numFmtId="0" fontId="22" fillId="0" borderId="31" xfId="0" applyFont="1" applyBorder="1" applyAlignment="1">
      <alignment horizontal="left" vertical="center"/>
    </xf>
    <xf numFmtId="49" fontId="22" fillId="0" borderId="34" xfId="0" applyNumberFormat="1" applyFont="1" applyBorder="1" applyAlignment="1">
      <alignment horizontal="center" vertical="center"/>
    </xf>
    <xf numFmtId="49" fontId="22" fillId="0" borderId="8" xfId="0" applyNumberFormat="1" applyFont="1" applyBorder="1" applyAlignment="1">
      <alignment horizontal="center" vertical="center"/>
    </xf>
    <xf numFmtId="49" fontId="22" fillId="0" borderId="15" xfId="0" applyNumberFormat="1" applyFont="1" applyBorder="1" applyAlignment="1">
      <alignment horizontal="center" vertical="center"/>
    </xf>
    <xf numFmtId="49" fontId="22" fillId="0" borderId="11" xfId="0" applyNumberFormat="1" applyFont="1" applyBorder="1" applyAlignment="1">
      <alignment horizontal="center" vertical="center"/>
    </xf>
    <xf numFmtId="49" fontId="22" fillId="0" borderId="38" xfId="0" applyNumberFormat="1" applyFont="1" applyBorder="1" applyAlignment="1">
      <alignment horizontal="center" vertical="center"/>
    </xf>
    <xf numFmtId="4" fontId="22" fillId="0" borderId="15" xfId="0" applyNumberFormat="1" applyFont="1" applyBorder="1" applyAlignment="1">
      <alignment horizontal="center" vertical="center"/>
    </xf>
    <xf numFmtId="4" fontId="22" fillId="0" borderId="40" xfId="0" applyNumberFormat="1" applyFont="1" applyBorder="1" applyAlignment="1">
      <alignment horizontal="center" vertical="center"/>
    </xf>
    <xf numFmtId="0" fontId="29" fillId="0" borderId="0" xfId="0" applyFont="1" applyAlignment="1">
      <alignment horizontal="left" vertical="center" wrapText="1"/>
    </xf>
    <xf numFmtId="0" fontId="29" fillId="0" borderId="0" xfId="0" applyFont="1" applyAlignment="1">
      <alignment horizontal="left" vertical="center"/>
    </xf>
    <xf numFmtId="0" fontId="20" fillId="0" borderId="8" xfId="0" applyFont="1" applyBorder="1" applyAlignment="1">
      <alignment horizontal="center" vertical="center" wrapText="1"/>
    </xf>
    <xf numFmtId="0" fontId="20" fillId="0" borderId="8" xfId="0" applyFont="1" applyBorder="1" applyAlignment="1">
      <alignment horizontal="center" vertical="center"/>
    </xf>
    <xf numFmtId="49" fontId="22" fillId="0" borderId="3" xfId="0" applyNumberFormat="1" applyFont="1" applyBorder="1" applyAlignment="1">
      <alignment horizontal="center" vertical="center" wrapText="1"/>
    </xf>
    <xf numFmtId="0" fontId="22" fillId="0" borderId="0" xfId="0" applyFont="1" applyAlignment="1">
      <alignment horizontal="right" vertical="center" wrapText="1"/>
    </xf>
    <xf numFmtId="49" fontId="22" fillId="0" borderId="3" xfId="0" applyNumberFormat="1" applyFont="1" applyBorder="1" applyAlignment="1">
      <alignment horizontal="left" vertical="center" wrapText="1"/>
    </xf>
    <xf numFmtId="0" fontId="22" fillId="0" borderId="3" xfId="0" applyFont="1" applyBorder="1" applyAlignment="1">
      <alignment horizontal="center" vertical="center"/>
    </xf>
    <xf numFmtId="0" fontId="22" fillId="0" borderId="3" xfId="0" applyFont="1" applyBorder="1" applyAlignment="1">
      <alignment horizontal="center" vertical="center" wrapText="1"/>
    </xf>
    <xf numFmtId="0" fontId="22" fillId="0" borderId="38" xfId="0" applyFont="1" applyBorder="1" applyAlignment="1">
      <alignment horizontal="left" vertical="center"/>
    </xf>
    <xf numFmtId="0" fontId="22" fillId="0" borderId="39" xfId="0" applyFont="1" applyBorder="1" applyAlignment="1">
      <alignment horizontal="left" vertical="center"/>
    </xf>
    <xf numFmtId="0" fontId="22" fillId="0" borderId="44" xfId="0" applyFont="1" applyBorder="1" applyAlignment="1">
      <alignment horizontal="left" vertical="center"/>
    </xf>
    <xf numFmtId="49" fontId="22" fillId="0" borderId="58" xfId="0" applyNumberFormat="1" applyFont="1" applyBorder="1" applyAlignment="1">
      <alignment horizontal="center" vertical="center"/>
    </xf>
    <xf numFmtId="4" fontId="22" fillId="0" borderId="58" xfId="0" applyNumberFormat="1" applyFont="1" applyBorder="1" applyAlignment="1">
      <alignment horizontal="center" vertical="center"/>
    </xf>
    <xf numFmtId="4" fontId="22" fillId="0" borderId="48" xfId="0" applyNumberFormat="1" applyFont="1" applyBorder="1" applyAlignment="1">
      <alignment horizontal="center" vertical="center"/>
    </xf>
    <xf numFmtId="4" fontId="22" fillId="0" borderId="49" xfId="0" applyNumberFormat="1" applyFont="1" applyBorder="1" applyAlignment="1">
      <alignment horizontal="center" vertical="center"/>
    </xf>
    <xf numFmtId="4" fontId="22" fillId="0" borderId="72" xfId="0" applyNumberFormat="1" applyFont="1" applyBorder="1" applyAlignment="1">
      <alignment horizontal="center" vertical="center"/>
    </xf>
    <xf numFmtId="49" fontId="22" fillId="0" borderId="52" xfId="0" applyNumberFormat="1" applyFont="1" applyBorder="1" applyAlignment="1">
      <alignment horizontal="center" vertical="center" wrapText="1"/>
    </xf>
    <xf numFmtId="49" fontId="22" fillId="0" borderId="4" xfId="0" applyNumberFormat="1" applyFont="1" applyBorder="1" applyAlignment="1">
      <alignment horizontal="center" vertical="center" wrapText="1"/>
    </xf>
    <xf numFmtId="49" fontId="22" fillId="0" borderId="2" xfId="0" applyNumberFormat="1" applyFont="1" applyBorder="1" applyAlignment="1">
      <alignment horizontal="center" vertical="center" wrapText="1"/>
    </xf>
    <xf numFmtId="49" fontId="22" fillId="0" borderId="64" xfId="0" applyNumberFormat="1" applyFont="1" applyBorder="1" applyAlignment="1">
      <alignment horizontal="center" vertical="center" wrapText="1"/>
    </xf>
    <xf numFmtId="49" fontId="65" fillId="0" borderId="51" xfId="0" applyNumberFormat="1" applyFont="1" applyBorder="1" applyAlignment="1">
      <alignment horizontal="center" vertical="center"/>
    </xf>
    <xf numFmtId="49" fontId="65" fillId="0" borderId="33" xfId="0" applyNumberFormat="1" applyFont="1" applyBorder="1" applyAlignment="1">
      <alignment horizontal="center" vertical="center"/>
    </xf>
    <xf numFmtId="0" fontId="65" fillId="0" borderId="51" xfId="0" applyFont="1" applyBorder="1" applyAlignment="1">
      <alignment horizontal="left" vertical="center"/>
    </xf>
    <xf numFmtId="49" fontId="65" fillId="0" borderId="46" xfId="0" applyNumberFormat="1" applyFont="1" applyBorder="1" applyAlignment="1">
      <alignment horizontal="center" vertical="center"/>
    </xf>
    <xf numFmtId="49" fontId="65" fillId="0" borderId="10" xfId="0" applyNumberFormat="1" applyFont="1" applyBorder="1" applyAlignment="1">
      <alignment horizontal="center" vertical="center"/>
    </xf>
    <xf numFmtId="4" fontId="65" fillId="0" borderId="10" xfId="0" applyNumberFormat="1" applyFont="1" applyBorder="1" applyAlignment="1">
      <alignment horizontal="center" vertical="center"/>
    </xf>
    <xf numFmtId="4" fontId="65" fillId="0" borderId="24" xfId="0" applyNumberFormat="1" applyFont="1" applyBorder="1" applyAlignment="1">
      <alignment horizontal="center" vertical="center"/>
    </xf>
    <xf numFmtId="49" fontId="65" fillId="0" borderId="13" xfId="0" applyNumberFormat="1" applyFont="1" applyBorder="1" applyAlignment="1">
      <alignment horizontal="center" vertical="center"/>
    </xf>
    <xf numFmtId="49" fontId="65" fillId="0" borderId="6" xfId="0" applyNumberFormat="1" applyFont="1" applyBorder="1" applyAlignment="1">
      <alignment horizontal="center" vertical="center"/>
    </xf>
    <xf numFmtId="0" fontId="65" fillId="0" borderId="13" xfId="0" applyFont="1" applyBorder="1" applyAlignment="1">
      <alignment horizontal="left" vertical="center"/>
    </xf>
    <xf numFmtId="0" fontId="65" fillId="0" borderId="6" xfId="0" applyFont="1" applyBorder="1" applyAlignment="1">
      <alignment horizontal="left" vertical="center"/>
    </xf>
    <xf numFmtId="0" fontId="65" fillId="0" borderId="26" xfId="0" applyFont="1" applyBorder="1" applyAlignment="1">
      <alignment horizontal="left" vertical="center"/>
    </xf>
    <xf numFmtId="0" fontId="65" fillId="0" borderId="34" xfId="0" applyFont="1" applyBorder="1" applyAlignment="1">
      <alignment horizontal="left" vertical="center"/>
    </xf>
    <xf numFmtId="0" fontId="65" fillId="0" borderId="8" xfId="0" applyFont="1" applyBorder="1" applyAlignment="1">
      <alignment horizontal="left" vertical="center"/>
    </xf>
    <xf numFmtId="0" fontId="65" fillId="0" borderId="31" xfId="0" applyFont="1" applyBorder="1" applyAlignment="1">
      <alignment horizontal="left" vertical="center"/>
    </xf>
    <xf numFmtId="4" fontId="65" fillId="0" borderId="11" xfId="0" applyNumberFormat="1" applyFont="1" applyBorder="1" applyAlignment="1">
      <alignment horizontal="center" vertical="center"/>
    </xf>
    <xf numFmtId="4" fontId="65" fillId="0" borderId="8" xfId="0" applyNumberFormat="1" applyFont="1" applyBorder="1" applyAlignment="1">
      <alignment horizontal="center" vertical="center"/>
    </xf>
    <xf numFmtId="4" fontId="65" fillId="0" borderId="15" xfId="0" applyNumberFormat="1" applyFont="1" applyBorder="1" applyAlignment="1">
      <alignment horizontal="center" vertical="center"/>
    </xf>
    <xf numFmtId="4" fontId="65" fillId="0" borderId="31" xfId="0" applyNumberFormat="1" applyFont="1" applyBorder="1" applyAlignment="1">
      <alignment horizontal="center" vertical="center"/>
    </xf>
    <xf numFmtId="49" fontId="65" fillId="0" borderId="8" xfId="0" applyNumberFormat="1" applyFont="1" applyBorder="1" applyAlignment="1">
      <alignment horizontal="center" vertical="center"/>
    </xf>
    <xf numFmtId="49" fontId="65" fillId="0" borderId="15" xfId="0" applyNumberFormat="1" applyFont="1" applyBorder="1" applyAlignment="1">
      <alignment horizontal="center" vertical="center"/>
    </xf>
    <xf numFmtId="49" fontId="65" fillId="0" borderId="3" xfId="0" applyNumberFormat="1" applyFont="1" applyBorder="1" applyAlignment="1">
      <alignment horizontal="center" vertical="center"/>
    </xf>
    <xf numFmtId="49" fontId="65" fillId="0" borderId="32" xfId="0" applyNumberFormat="1" applyFont="1" applyBorder="1" applyAlignment="1">
      <alignment horizontal="center" vertical="center"/>
    </xf>
    <xf numFmtId="49" fontId="65" fillId="0" borderId="11" xfId="0" applyNumberFormat="1" applyFont="1" applyBorder="1" applyAlignment="1">
      <alignment horizontal="center" vertical="center"/>
    </xf>
    <xf numFmtId="49" fontId="65" fillId="0" borderId="17" xfId="0" applyNumberFormat="1" applyFont="1" applyBorder="1" applyAlignment="1">
      <alignment horizontal="center" vertical="center"/>
    </xf>
    <xf numFmtId="4" fontId="65" fillId="0" borderId="17" xfId="0" applyNumberFormat="1" applyFont="1" applyBorder="1" applyAlignment="1">
      <alignment horizontal="center" vertical="center"/>
    </xf>
    <xf numFmtId="4" fontId="65" fillId="0" borderId="3" xfId="0" applyNumberFormat="1" applyFont="1" applyBorder="1" applyAlignment="1">
      <alignment horizontal="center" vertical="center"/>
    </xf>
    <xf numFmtId="4" fontId="65" fillId="0" borderId="32" xfId="0" applyNumberFormat="1" applyFont="1" applyBorder="1" applyAlignment="1">
      <alignment horizontal="center" vertical="center"/>
    </xf>
    <xf numFmtId="4" fontId="65" fillId="0" borderId="28" xfId="0" applyNumberFormat="1" applyFont="1" applyBorder="1" applyAlignment="1">
      <alignment horizontal="center" vertical="center"/>
    </xf>
    <xf numFmtId="0" fontId="65" fillId="0" borderId="27" xfId="0" applyFont="1" applyBorder="1" applyAlignment="1">
      <alignment horizontal="left" vertical="center"/>
    </xf>
    <xf numFmtId="49" fontId="65" fillId="0" borderId="2" xfId="0" applyNumberFormat="1" applyFont="1" applyBorder="1" applyAlignment="1">
      <alignment horizontal="center" vertical="center" wrapText="1"/>
    </xf>
    <xf numFmtId="49" fontId="65" fillId="0" borderId="4" xfId="0" applyNumberFormat="1" applyFont="1" applyBorder="1" applyAlignment="1">
      <alignment horizontal="center" vertical="center" wrapText="1"/>
    </xf>
    <xf numFmtId="49" fontId="22" fillId="0" borderId="53" xfId="0" applyNumberFormat="1" applyFont="1" applyBorder="1" applyAlignment="1">
      <alignment horizontal="center" vertical="center"/>
    </xf>
    <xf numFmtId="49" fontId="22" fillId="0" borderId="41" xfId="0" applyNumberFormat="1" applyFont="1" applyBorder="1" applyAlignment="1">
      <alignment horizontal="center" vertical="center"/>
    </xf>
    <xf numFmtId="0" fontId="22" fillId="0" borderId="53" xfId="0" applyFont="1" applyBorder="1" applyAlignment="1">
      <alignment horizontal="left" vertical="center"/>
    </xf>
    <xf numFmtId="0" fontId="22" fillId="0" borderId="41" xfId="0" applyFont="1" applyBorder="1" applyAlignment="1">
      <alignment horizontal="left" vertical="center"/>
    </xf>
    <xf numFmtId="0" fontId="22" fillId="0" borderId="42" xfId="0" applyFont="1" applyBorder="1" applyAlignment="1">
      <alignment horizontal="left" vertical="center"/>
    </xf>
    <xf numFmtId="49" fontId="22" fillId="0" borderId="45" xfId="0" applyNumberFormat="1" applyFont="1" applyBorder="1" applyAlignment="1">
      <alignment horizontal="center" vertical="center"/>
    </xf>
    <xf numFmtId="49" fontId="22" fillId="0" borderId="19" xfId="0" applyNumberFormat="1" applyFont="1" applyBorder="1" applyAlignment="1">
      <alignment horizontal="center" vertical="center"/>
    </xf>
    <xf numFmtId="4" fontId="22" fillId="0" borderId="19" xfId="0" applyNumberFormat="1" applyFont="1" applyBorder="1" applyAlignment="1">
      <alignment horizontal="center" vertical="center"/>
    </xf>
    <xf numFmtId="4" fontId="22" fillId="0" borderId="20" xfId="0" applyNumberFormat="1" applyFont="1" applyBorder="1" applyAlignment="1">
      <alignment horizontal="center" vertical="center"/>
    </xf>
    <xf numFmtId="49" fontId="65" fillId="0" borderId="23" xfId="0" applyNumberFormat="1" applyFont="1" applyBorder="1" applyAlignment="1">
      <alignment horizontal="center" vertical="center"/>
    </xf>
    <xf numFmtId="49" fontId="22" fillId="0" borderId="18" xfId="0" applyNumberFormat="1" applyFont="1" applyBorder="1" applyAlignment="1">
      <alignment horizontal="center" vertical="center"/>
    </xf>
    <xf numFmtId="49" fontId="65" fillId="0" borderId="27" xfId="0" applyNumberFormat="1" applyFont="1" applyBorder="1" applyAlignment="1">
      <alignment horizontal="center" vertical="center"/>
    </xf>
    <xf numFmtId="49" fontId="65" fillId="0" borderId="7" xfId="0" applyNumberFormat="1" applyFont="1" applyBorder="1" applyAlignment="1">
      <alignment horizontal="center" vertical="center"/>
    </xf>
    <xf numFmtId="0" fontId="65" fillId="0" borderId="11" xfId="0" applyFont="1" applyBorder="1" applyAlignment="1">
      <alignment horizontal="left" vertical="center"/>
    </xf>
    <xf numFmtId="49" fontId="65" fillId="0" borderId="34" xfId="0" applyNumberFormat="1" applyFont="1" applyBorder="1" applyAlignment="1">
      <alignment horizontal="center" vertical="center"/>
    </xf>
    <xf numFmtId="0" fontId="22" fillId="0" borderId="12" xfId="0" applyFont="1" applyBorder="1" applyAlignment="1">
      <alignment horizontal="left" vertical="center"/>
    </xf>
    <xf numFmtId="49" fontId="65" fillId="0" borderId="21" xfId="0" applyNumberFormat="1" applyFont="1" applyBorder="1" applyAlignment="1">
      <alignment horizontal="center" vertical="center"/>
    </xf>
    <xf numFmtId="49" fontId="65" fillId="0" borderId="1" xfId="0" applyNumberFormat="1" applyFont="1" applyBorder="1" applyAlignment="1">
      <alignment horizontal="center" vertical="center"/>
    </xf>
    <xf numFmtId="0" fontId="65" fillId="0" borderId="9" xfId="0" applyFont="1" applyBorder="1" applyAlignment="1">
      <alignment horizontal="left" vertical="center"/>
    </xf>
    <xf numFmtId="0" fontId="65" fillId="0" borderId="7" xfId="0" applyFont="1" applyBorder="1" applyAlignment="1">
      <alignment horizontal="left" vertical="center"/>
    </xf>
    <xf numFmtId="49" fontId="65" fillId="0" borderId="50" xfId="0" applyNumberFormat="1" applyFont="1" applyBorder="1" applyAlignment="1">
      <alignment horizontal="center" vertical="center"/>
    </xf>
    <xf numFmtId="49" fontId="65" fillId="0" borderId="2" xfId="0" applyNumberFormat="1" applyFont="1" applyBorder="1" applyAlignment="1">
      <alignment horizontal="center" vertical="center"/>
    </xf>
    <xf numFmtId="4" fontId="65" fillId="0" borderId="2" xfId="0" applyNumberFormat="1" applyFont="1" applyBorder="1" applyAlignment="1">
      <alignment horizontal="center" vertical="center"/>
    </xf>
    <xf numFmtId="4" fontId="65" fillId="0" borderId="36" xfId="0" applyNumberFormat="1" applyFont="1" applyBorder="1" applyAlignment="1">
      <alignment horizontal="center" vertical="center"/>
    </xf>
    <xf numFmtId="0" fontId="22" fillId="0" borderId="12" xfId="0" applyFont="1" applyBorder="1" applyAlignment="1">
      <alignment horizontal="left" vertical="center" wrapText="1"/>
    </xf>
    <xf numFmtId="0" fontId="22" fillId="0" borderId="41" xfId="0" applyFont="1" applyBorder="1" applyAlignment="1">
      <alignment horizontal="left" vertical="center" wrapText="1"/>
    </xf>
    <xf numFmtId="0" fontId="22" fillId="0" borderId="42" xfId="0" applyFont="1" applyBorder="1" applyAlignment="1">
      <alignment horizontal="left" vertical="center" wrapText="1"/>
    </xf>
    <xf numFmtId="49" fontId="49" fillId="0" borderId="47" xfId="0" applyNumberFormat="1" applyFont="1" applyBorder="1" applyAlignment="1">
      <alignment horizontal="center" vertical="center"/>
    </xf>
    <xf numFmtId="49" fontId="49" fillId="0" borderId="48" xfId="0" applyNumberFormat="1" applyFont="1" applyBorder="1" applyAlignment="1">
      <alignment horizontal="center" vertical="center"/>
    </xf>
    <xf numFmtId="49" fontId="49" fillId="0" borderId="49" xfId="0" applyNumberFormat="1" applyFont="1" applyBorder="1" applyAlignment="1">
      <alignment horizontal="center" vertical="center"/>
    </xf>
    <xf numFmtId="49" fontId="49" fillId="0" borderId="25" xfId="0" applyNumberFormat="1" applyFont="1" applyBorder="1" applyAlignment="1">
      <alignment horizontal="center" vertical="center"/>
    </xf>
    <xf numFmtId="49" fontId="49" fillId="0" borderId="0" xfId="0" applyNumberFormat="1" applyFont="1" applyAlignment="1">
      <alignment horizontal="center" vertical="center"/>
    </xf>
    <xf numFmtId="49" fontId="49" fillId="0" borderId="16" xfId="0" applyNumberFormat="1" applyFont="1" applyBorder="1" applyAlignment="1">
      <alignment horizontal="center" vertical="center"/>
    </xf>
    <xf numFmtId="49" fontId="49" fillId="0" borderId="58" xfId="0" applyNumberFormat="1" applyFont="1" applyBorder="1" applyAlignment="1">
      <alignment horizontal="center" vertical="center"/>
    </xf>
    <xf numFmtId="49" fontId="49" fillId="0" borderId="30" xfId="0" applyNumberFormat="1" applyFont="1" applyBorder="1" applyAlignment="1">
      <alignment horizontal="center" vertical="center"/>
    </xf>
    <xf numFmtId="4" fontId="49" fillId="0" borderId="58" xfId="0" applyNumberFormat="1" applyFont="1" applyBorder="1" applyAlignment="1">
      <alignment horizontal="center" vertical="center"/>
    </xf>
    <xf numFmtId="4" fontId="49" fillId="0" borderId="48" xfId="0" applyNumberFormat="1" applyFont="1" applyBorder="1" applyAlignment="1">
      <alignment horizontal="center" vertical="center"/>
    </xf>
    <xf numFmtId="4" fontId="49" fillId="0" borderId="49" xfId="0" applyNumberFormat="1" applyFont="1" applyBorder="1" applyAlignment="1">
      <alignment horizontal="center" vertical="center"/>
    </xf>
    <xf numFmtId="4" fontId="49" fillId="0" borderId="30" xfId="0" applyNumberFormat="1" applyFont="1" applyBorder="1" applyAlignment="1">
      <alignment horizontal="center" vertical="center"/>
    </xf>
    <xf numFmtId="4" fontId="49" fillId="0" borderId="0" xfId="0" applyNumberFormat="1" applyFont="1" applyAlignment="1">
      <alignment horizontal="center" vertical="center"/>
    </xf>
    <xf numFmtId="4" fontId="49" fillId="0" borderId="16" xfId="0" applyNumberFormat="1" applyFont="1" applyBorder="1" applyAlignment="1">
      <alignment horizontal="center" vertical="center"/>
    </xf>
    <xf numFmtId="4" fontId="49" fillId="0" borderId="72" xfId="0" applyNumberFormat="1" applyFont="1" applyBorder="1" applyAlignment="1">
      <alignment horizontal="center" vertical="center"/>
    </xf>
    <xf numFmtId="4" fontId="49" fillId="0" borderId="29" xfId="0" applyNumberFormat="1" applyFont="1" applyBorder="1" applyAlignment="1">
      <alignment horizontal="center" vertical="center"/>
    </xf>
    <xf numFmtId="49" fontId="49" fillId="0" borderId="27" xfId="0" applyNumberFormat="1" applyFont="1" applyBorder="1" applyAlignment="1">
      <alignment horizontal="center" vertical="center"/>
    </xf>
    <xf numFmtId="49" fontId="49" fillId="0" borderId="3" xfId="0" applyNumberFormat="1" applyFont="1" applyBorder="1" applyAlignment="1">
      <alignment horizontal="center" vertical="center"/>
    </xf>
    <xf numFmtId="49" fontId="49" fillId="0" borderId="32" xfId="0" applyNumberFormat="1" applyFont="1" applyBorder="1" applyAlignment="1">
      <alignment horizontal="center" vertical="center"/>
    </xf>
    <xf numFmtId="49" fontId="49" fillId="0" borderId="17" xfId="0" applyNumberFormat="1" applyFont="1" applyBorder="1" applyAlignment="1">
      <alignment horizontal="center" vertical="center"/>
    </xf>
    <xf numFmtId="4" fontId="49" fillId="0" borderId="17" xfId="0" applyNumberFormat="1" applyFont="1" applyBorder="1" applyAlignment="1">
      <alignment horizontal="center" vertical="center"/>
    </xf>
    <xf numFmtId="4" fontId="49" fillId="0" borderId="3" xfId="0" applyNumberFormat="1" applyFont="1" applyBorder="1" applyAlignment="1">
      <alignment horizontal="center" vertical="center"/>
    </xf>
    <xf numFmtId="4" fontId="49" fillId="0" borderId="32" xfId="0" applyNumberFormat="1" applyFont="1" applyBorder="1" applyAlignment="1">
      <alignment horizontal="center" vertical="center"/>
    </xf>
    <xf numFmtId="4" fontId="49" fillId="0" borderId="28" xfId="0" applyNumberFormat="1" applyFont="1" applyBorder="1" applyAlignment="1">
      <alignment horizontal="center" vertical="center"/>
    </xf>
    <xf numFmtId="0" fontId="49" fillId="0" borderId="17" xfId="0" applyFont="1" applyBorder="1" applyAlignment="1">
      <alignment horizontal="left" vertical="center"/>
    </xf>
    <xf numFmtId="0" fontId="49" fillId="0" borderId="3" xfId="0" applyFont="1" applyBorder="1" applyAlignment="1">
      <alignment horizontal="left" vertical="center"/>
    </xf>
    <xf numFmtId="0" fontId="49" fillId="0" borderId="28" xfId="0" applyFont="1" applyBorder="1" applyAlignment="1">
      <alignment horizontal="left" vertical="center"/>
    </xf>
    <xf numFmtId="0" fontId="49" fillId="0" borderId="58" xfId="0" applyFont="1" applyBorder="1" applyAlignment="1">
      <alignment horizontal="left" vertical="center"/>
    </xf>
    <xf numFmtId="0" fontId="49" fillId="0" borderId="48" xfId="0" applyFont="1" applyBorder="1" applyAlignment="1">
      <alignment horizontal="left" vertical="center"/>
    </xf>
    <xf numFmtId="0" fontId="49" fillId="0" borderId="72" xfId="0" applyFont="1" applyBorder="1" applyAlignment="1">
      <alignment horizontal="left" vertical="center"/>
    </xf>
    <xf numFmtId="4" fontId="49" fillId="0" borderId="38" xfId="0" applyNumberFormat="1" applyFont="1" applyBorder="1" applyAlignment="1">
      <alignment horizontal="center" vertical="center"/>
    </xf>
    <xf numFmtId="4" fontId="49" fillId="0" borderId="39" xfId="0" applyNumberFormat="1" applyFont="1" applyBorder="1" applyAlignment="1">
      <alignment horizontal="center" vertical="center"/>
    </xf>
    <xf numFmtId="4" fontId="49" fillId="0" borderId="40" xfId="0" applyNumberFormat="1" applyFont="1" applyBorder="1" applyAlignment="1">
      <alignment horizontal="center" vertical="center"/>
    </xf>
    <xf numFmtId="4" fontId="49" fillId="0" borderId="44" xfId="0" applyNumberFormat="1" applyFont="1" applyBorder="1" applyAlignment="1">
      <alignment horizontal="center" vertical="center"/>
    </xf>
    <xf numFmtId="0" fontId="49" fillId="0" borderId="38" xfId="0" applyFont="1" applyBorder="1" applyAlignment="1">
      <alignment horizontal="left" vertical="center" wrapText="1"/>
    </xf>
    <xf numFmtId="0" fontId="49" fillId="0" borderId="39" xfId="0" applyFont="1" applyBorder="1" applyAlignment="1">
      <alignment horizontal="left" vertical="center" wrapText="1"/>
    </xf>
    <xf numFmtId="0" fontId="49" fillId="0" borderId="44" xfId="0" applyFont="1" applyBorder="1" applyAlignment="1">
      <alignment horizontal="left" vertical="center" wrapText="1"/>
    </xf>
    <xf numFmtId="0" fontId="17" fillId="5" borderId="59" xfId="0" applyFont="1" applyFill="1" applyBorder="1" applyAlignment="1">
      <alignment vertical="center"/>
    </xf>
    <xf numFmtId="0" fontId="17" fillId="5" borderId="70" xfId="0" applyFont="1" applyFill="1" applyBorder="1" applyAlignment="1">
      <alignment vertical="center"/>
    </xf>
    <xf numFmtId="0" fontId="17" fillId="5" borderId="73" xfId="0" applyFont="1" applyFill="1" applyBorder="1" applyAlignment="1">
      <alignment vertical="center"/>
    </xf>
    <xf numFmtId="49" fontId="17" fillId="5" borderId="55" xfId="0" applyNumberFormat="1" applyFont="1" applyFill="1" applyBorder="1" applyAlignment="1">
      <alignment horizontal="center" vertical="center"/>
    </xf>
    <xf numFmtId="49" fontId="17" fillId="5" borderId="56" xfId="0" applyNumberFormat="1" applyFont="1" applyFill="1" applyBorder="1" applyAlignment="1">
      <alignment horizontal="center" vertical="center"/>
    </xf>
    <xf numFmtId="49" fontId="17" fillId="5" borderId="59" xfId="0" applyNumberFormat="1" applyFont="1" applyFill="1" applyBorder="1" applyAlignment="1">
      <alignment horizontal="center" vertical="center"/>
    </xf>
    <xf numFmtId="49" fontId="17" fillId="5" borderId="70" xfId="0" applyNumberFormat="1" applyFont="1" applyFill="1" applyBorder="1" applyAlignment="1">
      <alignment horizontal="center" vertical="center"/>
    </xf>
    <xf numFmtId="49" fontId="17" fillId="5" borderId="60" xfId="0" applyNumberFormat="1" applyFont="1" applyFill="1" applyBorder="1" applyAlignment="1">
      <alignment horizontal="center" vertical="center"/>
    </xf>
    <xf numFmtId="4" fontId="17" fillId="5" borderId="56" xfId="0" applyNumberFormat="1" applyFont="1" applyFill="1" applyBorder="1" applyAlignment="1">
      <alignment horizontal="center" vertical="center"/>
    </xf>
    <xf numFmtId="0" fontId="22" fillId="0" borderId="14" xfId="0" applyFont="1" applyBorder="1" applyAlignment="1">
      <alignment horizontal="center" vertical="center"/>
    </xf>
    <xf numFmtId="0" fontId="22" fillId="0" borderId="33" xfId="0" applyFont="1" applyBorder="1" applyAlignment="1">
      <alignment horizontal="center" vertical="center"/>
    </xf>
    <xf numFmtId="0" fontId="22" fillId="0" borderId="46" xfId="0" applyFont="1" applyBorder="1" applyAlignment="1">
      <alignment horizontal="center" vertical="center"/>
    </xf>
    <xf numFmtId="0" fontId="22" fillId="0" borderId="2" xfId="0" applyFont="1" applyBorder="1" applyAlignment="1">
      <alignment horizontal="center" vertical="center"/>
    </xf>
    <xf numFmtId="49" fontId="22" fillId="0" borderId="2" xfId="0" applyNumberFormat="1" applyFont="1" applyBorder="1" applyAlignment="1">
      <alignment horizontal="center" vertical="center"/>
    </xf>
    <xf numFmtId="0" fontId="22" fillId="0" borderId="36" xfId="0" applyFont="1" applyBorder="1" applyAlignment="1">
      <alignment horizontal="center" vertical="center"/>
    </xf>
    <xf numFmtId="4" fontId="17" fillId="5" borderId="57" xfId="0" applyNumberFormat="1" applyFont="1" applyFill="1" applyBorder="1" applyAlignment="1">
      <alignment horizontal="center" vertical="center"/>
    </xf>
    <xf numFmtId="0" fontId="22" fillId="0" borderId="30" xfId="0" applyFont="1" applyBorder="1" applyAlignment="1">
      <alignment horizontal="center" vertical="center"/>
    </xf>
    <xf numFmtId="0" fontId="22" fillId="0" borderId="0" xfId="0" applyFont="1" applyAlignment="1">
      <alignment horizontal="center" vertical="center"/>
    </xf>
    <xf numFmtId="0" fontId="22" fillId="0" borderId="16" xfId="0" applyFont="1" applyBorder="1" applyAlignment="1">
      <alignment horizontal="center" vertical="center"/>
    </xf>
    <xf numFmtId="0" fontId="22" fillId="0" borderId="29" xfId="0" applyFont="1" applyBorder="1" applyAlignment="1">
      <alignment horizontal="center" vertical="center"/>
    </xf>
    <xf numFmtId="0" fontId="22" fillId="0" borderId="17" xfId="0" applyFont="1" applyBorder="1" applyAlignment="1">
      <alignment horizontal="center" vertical="center"/>
    </xf>
    <xf numFmtId="0" fontId="22" fillId="0" borderId="32" xfId="0" applyFont="1" applyBorder="1" applyAlignment="1">
      <alignment horizontal="center" vertical="center"/>
    </xf>
    <xf numFmtId="0" fontId="49" fillId="0" borderId="0" xfId="0" applyFont="1" applyAlignment="1">
      <alignment horizontal="center" vertical="center"/>
    </xf>
    <xf numFmtId="0" fontId="22" fillId="0" borderId="47" xfId="0" applyFont="1" applyBorder="1" applyAlignment="1">
      <alignment horizontal="center" vertical="center"/>
    </xf>
    <xf numFmtId="0" fontId="22" fillId="0" borderId="48" xfId="0" applyFont="1" applyBorder="1" applyAlignment="1">
      <alignment horizontal="center" vertical="center"/>
    </xf>
    <xf numFmtId="0" fontId="22" fillId="0" borderId="49" xfId="0" applyFont="1" applyBorder="1" applyAlignment="1">
      <alignment horizontal="center" vertical="center"/>
    </xf>
    <xf numFmtId="0" fontId="22" fillId="0" borderId="58" xfId="0" applyFont="1" applyBorder="1" applyAlignment="1">
      <alignment horizontal="center" vertical="center"/>
    </xf>
    <xf numFmtId="0" fontId="22" fillId="0" borderId="12" xfId="0" applyFont="1" applyBorder="1" applyAlignment="1">
      <alignment horizontal="center" vertical="center"/>
    </xf>
    <xf numFmtId="0" fontId="22" fillId="0" borderId="41" xfId="0" applyFont="1" applyBorder="1" applyAlignment="1">
      <alignment horizontal="center" vertical="center"/>
    </xf>
    <xf numFmtId="0" fontId="22" fillId="0" borderId="42" xfId="0" applyFont="1" applyBorder="1" applyAlignment="1">
      <alignment horizontal="center" vertical="center"/>
    </xf>
    <xf numFmtId="0" fontId="22" fillId="0" borderId="25" xfId="0" applyFont="1" applyBorder="1" applyAlignment="1">
      <alignment horizontal="center" vertical="center"/>
    </xf>
    <xf numFmtId="0" fontId="22" fillId="0" borderId="5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27" xfId="0" applyFont="1" applyBorder="1" applyAlignment="1">
      <alignment horizontal="center" vertical="center"/>
    </xf>
    <xf numFmtId="49" fontId="49" fillId="0" borderId="53" xfId="0" applyNumberFormat="1" applyFont="1" applyBorder="1" applyAlignment="1">
      <alignment horizontal="center" vertical="center"/>
    </xf>
    <xf numFmtId="49" fontId="49" fillId="0" borderId="41" xfId="0" applyNumberFormat="1" applyFont="1" applyBorder="1" applyAlignment="1">
      <alignment horizontal="center" vertical="center"/>
    </xf>
    <xf numFmtId="49" fontId="49" fillId="0" borderId="45" xfId="0" applyNumberFormat="1" applyFont="1" applyBorder="1" applyAlignment="1">
      <alignment horizontal="center" vertical="center"/>
    </xf>
    <xf numFmtId="49" fontId="49" fillId="0" borderId="13" xfId="0" applyNumberFormat="1" applyFont="1" applyBorder="1" applyAlignment="1">
      <alignment horizontal="center" vertical="center"/>
    </xf>
    <xf numFmtId="49" fontId="49" fillId="0" borderId="6" xfId="0" applyNumberFormat="1" applyFont="1" applyBorder="1" applyAlignment="1">
      <alignment horizontal="center" vertical="center"/>
    </xf>
    <xf numFmtId="49" fontId="49" fillId="0" borderId="7" xfId="0" applyNumberFormat="1" applyFont="1" applyBorder="1" applyAlignment="1">
      <alignment horizontal="center" vertical="center"/>
    </xf>
    <xf numFmtId="49" fontId="22" fillId="0" borderId="13" xfId="0" applyNumberFormat="1" applyFont="1" applyBorder="1" applyAlignment="1">
      <alignment horizontal="center" vertical="center"/>
    </xf>
    <xf numFmtId="49" fontId="22" fillId="0" borderId="6" xfId="0" applyNumberFormat="1" applyFont="1" applyBorder="1" applyAlignment="1">
      <alignment horizontal="center" vertical="center"/>
    </xf>
    <xf numFmtId="49" fontId="22" fillId="0" borderId="7" xfId="0" applyNumberFormat="1" applyFont="1" applyBorder="1" applyAlignment="1">
      <alignment horizontal="center" vertical="center"/>
    </xf>
    <xf numFmtId="49" fontId="17" fillId="5" borderId="71" xfId="0" applyNumberFormat="1" applyFont="1" applyFill="1" applyBorder="1" applyAlignment="1">
      <alignment horizontal="center" vertical="center"/>
    </xf>
    <xf numFmtId="49" fontId="49" fillId="0" borderId="51" xfId="0" applyNumberFormat="1" applyFont="1" applyBorder="1" applyAlignment="1">
      <alignment horizontal="center" vertical="center"/>
    </xf>
    <xf numFmtId="49" fontId="49" fillId="0" borderId="33" xfId="0" applyNumberFormat="1" applyFont="1" applyBorder="1" applyAlignment="1">
      <alignment horizontal="center" vertical="center"/>
    </xf>
    <xf numFmtId="49" fontId="49" fillId="0" borderId="46" xfId="0" applyNumberFormat="1" applyFont="1" applyBorder="1" applyAlignment="1">
      <alignment horizontal="center" vertical="center"/>
    </xf>
    <xf numFmtId="49" fontId="49" fillId="0" borderId="34" xfId="0" applyNumberFormat="1" applyFont="1" applyBorder="1" applyAlignment="1">
      <alignment horizontal="center" vertical="center"/>
    </xf>
    <xf numFmtId="49" fontId="49" fillId="0" borderId="8" xfId="0" applyNumberFormat="1" applyFont="1" applyBorder="1" applyAlignment="1">
      <alignment horizontal="center" vertical="center"/>
    </xf>
    <xf numFmtId="49" fontId="49" fillId="0" borderId="15" xfId="0" applyNumberFormat="1" applyFont="1" applyBorder="1" applyAlignment="1">
      <alignment horizontal="center" vertical="center"/>
    </xf>
    <xf numFmtId="0" fontId="22" fillId="0" borderId="51" xfId="0" applyFont="1" applyBorder="1" applyAlignment="1">
      <alignment horizontal="center" vertical="center"/>
    </xf>
    <xf numFmtId="49" fontId="49" fillId="0" borderId="52" xfId="0" applyNumberFormat="1" applyFont="1" applyBorder="1" applyAlignment="1">
      <alignment horizontal="center" vertical="center" wrapText="1"/>
    </xf>
    <xf numFmtId="49" fontId="49" fillId="0" borderId="64" xfId="0" applyNumberFormat="1" applyFont="1" applyBorder="1" applyAlignment="1">
      <alignment horizontal="center" vertical="center" wrapText="1"/>
    </xf>
    <xf numFmtId="49" fontId="49" fillId="0" borderId="4" xfId="0" applyNumberFormat="1" applyFont="1" applyBorder="1" applyAlignment="1">
      <alignment horizontal="center" vertical="center" wrapText="1"/>
    </xf>
    <xf numFmtId="49" fontId="49" fillId="0" borderId="5" xfId="0" applyNumberFormat="1" applyFont="1" applyBorder="1" applyAlignment="1">
      <alignment horizontal="center" vertical="center" wrapText="1"/>
    </xf>
    <xf numFmtId="49" fontId="22" fillId="0" borderId="5" xfId="0" applyNumberFormat="1" applyFont="1" applyBorder="1" applyAlignment="1">
      <alignment horizontal="center" vertical="center" wrapText="1"/>
    </xf>
    <xf numFmtId="0" fontId="49" fillId="0" borderId="30" xfId="0" applyFont="1" applyBorder="1" applyAlignment="1">
      <alignment horizontal="left" vertical="center"/>
    </xf>
    <xf numFmtId="0" fontId="49" fillId="0" borderId="0" xfId="0" applyFont="1" applyAlignment="1">
      <alignment horizontal="left" vertical="center"/>
    </xf>
    <xf numFmtId="0" fontId="49" fillId="0" borderId="29" xfId="0" applyFont="1" applyBorder="1" applyAlignment="1">
      <alignment horizontal="left" vertical="center"/>
    </xf>
    <xf numFmtId="0" fontId="49" fillId="0" borderId="38" xfId="0" applyFont="1" applyBorder="1" applyAlignment="1">
      <alignment horizontal="left" vertical="center"/>
    </xf>
    <xf numFmtId="0" fontId="49" fillId="0" borderId="39" xfId="0" applyFont="1" applyBorder="1" applyAlignment="1">
      <alignment horizontal="left" vertical="center"/>
    </xf>
    <xf numFmtId="0" fontId="49" fillId="0" borderId="44" xfId="0" applyFont="1" applyBorder="1" applyAlignment="1">
      <alignment horizontal="left" vertical="center"/>
    </xf>
    <xf numFmtId="0" fontId="49" fillId="0" borderId="58" xfId="0" applyFont="1" applyBorder="1" applyAlignment="1">
      <alignment horizontal="left" vertical="center" wrapText="1"/>
    </xf>
    <xf numFmtId="0" fontId="49" fillId="0" borderId="48" xfId="0" applyFont="1" applyBorder="1" applyAlignment="1">
      <alignment horizontal="left" vertical="center" wrapText="1"/>
    </xf>
    <xf numFmtId="0" fontId="49" fillId="0" borderId="72" xfId="0" applyFont="1" applyBorder="1" applyAlignment="1">
      <alignment horizontal="left" vertical="center" wrapText="1"/>
    </xf>
    <xf numFmtId="49" fontId="49" fillId="0" borderId="43" xfId="0" applyNumberFormat="1" applyFont="1" applyBorder="1" applyAlignment="1">
      <alignment horizontal="center" vertical="center"/>
    </xf>
    <xf numFmtId="49" fontId="49" fillId="0" borderId="39" xfId="0" applyNumberFormat="1" applyFont="1" applyBorder="1" applyAlignment="1">
      <alignment horizontal="center" vertical="center"/>
    </xf>
    <xf numFmtId="49" fontId="49" fillId="0" borderId="40" xfId="0" applyNumberFormat="1" applyFont="1" applyBorder="1" applyAlignment="1">
      <alignment horizontal="center" vertical="center"/>
    </xf>
    <xf numFmtId="49" fontId="49" fillId="0" borderId="38" xfId="0" applyNumberFormat="1" applyFont="1" applyBorder="1" applyAlignment="1">
      <alignment horizontal="center" vertical="center"/>
    </xf>
    <xf numFmtId="0" fontId="22" fillId="0" borderId="58" xfId="0" applyFont="1" applyBorder="1" applyAlignment="1">
      <alignment horizontal="left" vertical="center"/>
    </xf>
    <xf numFmtId="0" fontId="22" fillId="0" borderId="48" xfId="0" applyFont="1" applyBorder="1" applyAlignment="1">
      <alignment horizontal="left" vertical="center"/>
    </xf>
    <xf numFmtId="0" fontId="22" fillId="0" borderId="72" xfId="0" applyFont="1" applyBorder="1" applyAlignment="1">
      <alignment horizontal="left" vertical="center"/>
    </xf>
    <xf numFmtId="0" fontId="22" fillId="0" borderId="45" xfId="0" applyFont="1" applyBorder="1" applyAlignment="1">
      <alignment horizontal="left" vertical="center"/>
    </xf>
    <xf numFmtId="0" fontId="36" fillId="0" borderId="0" xfId="0" applyFont="1" applyAlignment="1">
      <alignment horizontal="left" wrapText="1"/>
    </xf>
    <xf numFmtId="0" fontId="19" fillId="0" borderId="0" xfId="0" applyFont="1" applyAlignment="1">
      <alignment horizontal="left"/>
    </xf>
    <xf numFmtId="0" fontId="19" fillId="0" borderId="25" xfId="0" applyFont="1" applyBorder="1" applyAlignment="1">
      <alignment horizontal="center" vertical="center" wrapText="1"/>
    </xf>
    <xf numFmtId="0" fontId="19" fillId="0" borderId="0" xfId="0" applyFont="1" applyAlignment="1">
      <alignment horizontal="center" vertical="center" wrapText="1"/>
    </xf>
    <xf numFmtId="4" fontId="11" fillId="0" borderId="10" xfId="0" applyNumberFormat="1" applyFont="1" applyBorder="1" applyAlignment="1">
      <alignment horizontal="center" vertical="center" wrapText="1"/>
    </xf>
    <xf numFmtId="0" fontId="17" fillId="0" borderId="14"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74" xfId="0" applyFont="1" applyBorder="1" applyAlignment="1">
      <alignment horizontal="center" vertical="center" wrapText="1"/>
    </xf>
    <xf numFmtId="4" fontId="11" fillId="0" borderId="24" xfId="0" applyNumberFormat="1" applyFont="1" applyBorder="1" applyAlignment="1">
      <alignment horizontal="center" vertical="center" wrapText="1"/>
    </xf>
    <xf numFmtId="0" fontId="11" fillId="0" borderId="23" xfId="0" applyFont="1" applyBorder="1" applyAlignment="1">
      <alignment horizontal="left" vertical="center" wrapText="1"/>
    </xf>
    <xf numFmtId="0" fontId="11" fillId="0" borderId="10" xfId="0" applyFont="1" applyBorder="1" applyAlignment="1">
      <alignment horizontal="left" vertical="center" wrapText="1"/>
    </xf>
    <xf numFmtId="0" fontId="19" fillId="0" borderId="30"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9" xfId="0" applyFont="1" applyBorder="1" applyAlignment="1">
      <alignment horizontal="center" vertical="center" wrapText="1"/>
    </xf>
    <xf numFmtId="0" fontId="10" fillId="0" borderId="0" xfId="0" applyFont="1" applyAlignment="1">
      <alignment horizontal="center"/>
    </xf>
    <xf numFmtId="0" fontId="17" fillId="0" borderId="12"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46" xfId="0" applyFont="1" applyBorder="1" applyAlignment="1">
      <alignment horizontal="center" vertical="center" wrapText="1"/>
    </xf>
    <xf numFmtId="4" fontId="11" fillId="0" borderId="1" xfId="0" applyNumberFormat="1" applyFont="1" applyBorder="1" applyAlignment="1">
      <alignment horizontal="center" wrapText="1"/>
    </xf>
    <xf numFmtId="0" fontId="55" fillId="0" borderId="0" xfId="0" applyFont="1" applyAlignment="1">
      <alignment horizontal="left"/>
    </xf>
    <xf numFmtId="0" fontId="8" fillId="0" borderId="0" xfId="0" applyFont="1"/>
    <xf numFmtId="0" fontId="54" fillId="0" borderId="0" xfId="0" applyFont="1" applyAlignment="1">
      <alignment horizontal="left"/>
    </xf>
    <xf numFmtId="0" fontId="10" fillId="0" borderId="0" xfId="0" applyFont="1" applyAlignment="1">
      <alignment horizontal="center" vertical="center" wrapText="1"/>
    </xf>
    <xf numFmtId="0" fontId="17" fillId="0" borderId="45" xfId="0" applyFont="1" applyBorder="1" applyAlignment="1">
      <alignment horizontal="center" vertical="center" wrapText="1"/>
    </xf>
    <xf numFmtId="49" fontId="17" fillId="0" borderId="0" xfId="0" applyNumberFormat="1" applyFont="1" applyAlignment="1">
      <alignment horizontal="left" vertical="center" wrapText="1"/>
    </xf>
    <xf numFmtId="2" fontId="17" fillId="0" borderId="12" xfId="0" applyNumberFormat="1" applyFont="1" applyBorder="1" applyAlignment="1">
      <alignment horizontal="center" vertical="center" wrapText="1"/>
    </xf>
    <xf numFmtId="2" fontId="17" fillId="0" borderId="41" xfId="0" applyNumberFormat="1" applyFont="1" applyBorder="1" applyAlignment="1">
      <alignment horizontal="center" vertical="center" wrapText="1"/>
    </xf>
    <xf numFmtId="2" fontId="17" fillId="0" borderId="42" xfId="0" applyNumberFormat="1" applyFont="1" applyBorder="1" applyAlignment="1">
      <alignment horizontal="center" vertical="center" wrapText="1"/>
    </xf>
    <xf numFmtId="0" fontId="17" fillId="4" borderId="9" xfId="0" applyFont="1" applyFill="1" applyBorder="1" applyAlignment="1">
      <alignment horizontal="left" wrapText="1"/>
    </xf>
    <xf numFmtId="0" fontId="17" fillId="4" borderId="6" xfId="0" applyFont="1" applyFill="1" applyBorder="1" applyAlignment="1">
      <alignment horizontal="left" wrapText="1"/>
    </xf>
    <xf numFmtId="0" fontId="17" fillId="4" borderId="7" xfId="0" applyFont="1" applyFill="1" applyBorder="1" applyAlignment="1">
      <alignment horizontal="left" wrapText="1"/>
    </xf>
    <xf numFmtId="0" fontId="11" fillId="0" borderId="9" xfId="0" applyFont="1" applyBorder="1" applyAlignment="1">
      <alignment horizontal="left" wrapText="1"/>
    </xf>
    <xf numFmtId="0" fontId="11" fillId="0" borderId="6" xfId="0" applyFont="1" applyBorder="1" applyAlignment="1">
      <alignment horizontal="left" wrapText="1"/>
    </xf>
    <xf numFmtId="0" fontId="11" fillId="0" borderId="7" xfId="0" applyFont="1" applyBorder="1" applyAlignment="1">
      <alignment horizontal="left" wrapText="1"/>
    </xf>
    <xf numFmtId="0" fontId="19" fillId="0" borderId="1" xfId="0" applyFont="1" applyBorder="1" applyAlignment="1">
      <alignment horizontal="center" vertical="center" wrapText="1"/>
    </xf>
    <xf numFmtId="0" fontId="19" fillId="0" borderId="22" xfId="0" applyFont="1" applyBorder="1" applyAlignment="1">
      <alignment horizontal="center" vertical="center" wrapText="1"/>
    </xf>
    <xf numFmtId="2" fontId="17" fillId="0" borderId="19" xfId="0" applyNumberFormat="1" applyFont="1" applyBorder="1" applyAlignment="1">
      <alignment horizontal="center" vertical="center" wrapText="1"/>
    </xf>
    <xf numFmtId="2" fontId="17" fillId="0" borderId="20" xfId="0" applyNumberFormat="1" applyFont="1" applyBorder="1" applyAlignment="1">
      <alignment horizontal="center" vertical="center" wrapText="1"/>
    </xf>
    <xf numFmtId="4" fontId="11" fillId="4" borderId="10" xfId="0" applyNumberFormat="1" applyFont="1" applyFill="1" applyBorder="1" applyAlignment="1">
      <alignment horizontal="right" vertical="center" wrapText="1"/>
    </xf>
    <xf numFmtId="4" fontId="11" fillId="4" borderId="24" xfId="0" applyNumberFormat="1" applyFont="1" applyFill="1" applyBorder="1" applyAlignment="1">
      <alignment horizontal="right" vertical="center" wrapText="1"/>
    </xf>
    <xf numFmtId="0" fontId="17" fillId="0" borderId="18"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10" xfId="0" applyFont="1" applyBorder="1" applyAlignment="1">
      <alignment horizontal="center" vertical="center" wrapText="1"/>
    </xf>
    <xf numFmtId="0" fontId="11" fillId="4" borderId="51" xfId="0" applyFont="1" applyFill="1" applyBorder="1" applyAlignment="1">
      <alignment horizontal="left" vertical="center" wrapText="1"/>
    </xf>
    <xf numFmtId="0" fontId="11" fillId="4" borderId="33" xfId="0" applyFont="1" applyFill="1" applyBorder="1" applyAlignment="1">
      <alignment horizontal="left" vertical="center" wrapText="1"/>
    </xf>
    <xf numFmtId="0" fontId="11" fillId="4" borderId="46" xfId="0" applyFont="1" applyFill="1" applyBorder="1" applyAlignment="1">
      <alignment horizontal="left" vertical="center" wrapText="1"/>
    </xf>
    <xf numFmtId="0" fontId="10" fillId="0" borderId="8" xfId="0" applyFont="1" applyBorder="1" applyAlignment="1">
      <alignment horizontal="center" vertical="center" wrapText="1"/>
    </xf>
    <xf numFmtId="4" fontId="11" fillId="0" borderId="22" xfId="0" applyNumberFormat="1" applyFont="1" applyBorder="1" applyAlignment="1">
      <alignment horizontal="right" vertical="center" wrapText="1"/>
    </xf>
    <xf numFmtId="0" fontId="19" fillId="0" borderId="21" xfId="0" applyFont="1" applyBorder="1" applyAlignment="1">
      <alignment horizontal="center" vertical="center" wrapText="1"/>
    </xf>
    <xf numFmtId="0" fontId="17" fillId="0" borderId="23" xfId="0" applyFont="1" applyBorder="1" applyAlignment="1">
      <alignment horizontal="left" vertical="center" wrapText="1"/>
    </xf>
    <xf numFmtId="0" fontId="17" fillId="0" borderId="10" xfId="0" applyFont="1" applyBorder="1" applyAlignment="1">
      <alignment horizontal="left" vertical="center" wrapText="1"/>
    </xf>
    <xf numFmtId="4" fontId="17" fillId="0" borderId="10"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22" xfId="0" applyFont="1" applyBorder="1" applyAlignment="1">
      <alignment horizontal="center" vertical="center" wrapText="1"/>
    </xf>
    <xf numFmtId="0" fontId="17" fillId="4" borderId="51" xfId="0" applyFont="1" applyFill="1" applyBorder="1" applyAlignment="1">
      <alignment horizontal="left" wrapText="1"/>
    </xf>
    <xf numFmtId="0" fontId="17" fillId="4" borderId="33" xfId="0" applyFont="1" applyFill="1" applyBorder="1" applyAlignment="1">
      <alignment horizontal="left" wrapText="1"/>
    </xf>
    <xf numFmtId="0" fontId="17" fillId="4" borderId="46" xfId="0" applyFont="1" applyFill="1" applyBorder="1" applyAlignment="1">
      <alignment horizontal="left" wrapText="1"/>
    </xf>
    <xf numFmtId="0" fontId="10" fillId="0" borderId="39" xfId="0" applyFont="1" applyBorder="1" applyAlignment="1">
      <alignment horizontal="center" vertical="center" wrapText="1"/>
    </xf>
    <xf numFmtId="0" fontId="17" fillId="0" borderId="1" xfId="0" applyFont="1" applyBorder="1" applyAlignment="1">
      <alignment horizontal="center" vertical="center" wrapText="1"/>
    </xf>
    <xf numFmtId="0" fontId="11" fillId="0" borderId="13"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7" fillId="0" borderId="1" xfId="0" applyFont="1" applyBorder="1" applyAlignment="1">
      <alignment horizontal="center" vertical="center"/>
    </xf>
    <xf numFmtId="0" fontId="17" fillId="0" borderId="27"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17" xfId="0" applyFont="1" applyBorder="1" applyAlignment="1">
      <alignment horizontal="center" vertical="center" wrapText="1"/>
    </xf>
    <xf numFmtId="0" fontId="11" fillId="0" borderId="1" xfId="0" applyFont="1" applyBorder="1" applyAlignment="1">
      <alignment horizontal="center" vertical="center"/>
    </xf>
    <xf numFmtId="0" fontId="17" fillId="0" borderId="0" xfId="0" applyFont="1" applyAlignment="1">
      <alignment horizontal="left" vertical="center" wrapText="1"/>
    </xf>
    <xf numFmtId="0" fontId="17" fillId="0" borderId="38" xfId="0" applyFont="1" applyBorder="1" applyAlignment="1">
      <alignment horizontal="center" vertical="center" wrapText="1"/>
    </xf>
    <xf numFmtId="0" fontId="11" fillId="0" borderId="0" xfId="0" applyFont="1" applyAlignment="1">
      <alignment horizontal="left"/>
    </xf>
    <xf numFmtId="4" fontId="11" fillId="0" borderId="2" xfId="0" applyNumberFormat="1" applyFont="1" applyBorder="1" applyAlignment="1">
      <alignment horizontal="center" wrapText="1"/>
    </xf>
    <xf numFmtId="4" fontId="11" fillId="0" borderId="5" xfId="0" applyNumberFormat="1" applyFont="1" applyBorder="1" applyAlignment="1">
      <alignment horizontal="center" wrapText="1"/>
    </xf>
    <xf numFmtId="4" fontId="11" fillId="0" borderId="64" xfId="0" applyNumberFormat="1" applyFont="1" applyBorder="1" applyAlignment="1">
      <alignment horizontal="center" wrapText="1"/>
    </xf>
    <xf numFmtId="4" fontId="11" fillId="0" borderId="36" xfId="0" applyNumberFormat="1" applyFont="1" applyBorder="1" applyAlignment="1">
      <alignment horizontal="center"/>
    </xf>
    <xf numFmtId="4" fontId="11" fillId="0" borderId="62" xfId="0" applyNumberFormat="1" applyFont="1" applyBorder="1" applyAlignment="1">
      <alignment horizontal="center"/>
    </xf>
    <xf numFmtId="4" fontId="11" fillId="0" borderId="65" xfId="0" applyNumberFormat="1" applyFont="1" applyBorder="1" applyAlignment="1">
      <alignment horizontal="center"/>
    </xf>
    <xf numFmtId="0" fontId="11" fillId="0" borderId="21" xfId="0" applyFont="1" applyBorder="1" applyAlignment="1">
      <alignment horizontal="left" vertical="center" wrapText="1"/>
    </xf>
    <xf numFmtId="0" fontId="11" fillId="0" borderId="1" xfId="0" applyFont="1" applyBorder="1" applyAlignment="1">
      <alignment horizontal="left" vertical="center" wrapText="1"/>
    </xf>
    <xf numFmtId="0" fontId="19" fillId="0" borderId="35" xfId="0" applyFont="1" applyBorder="1" applyAlignment="1">
      <alignment horizontal="center" vertical="center" wrapText="1"/>
    </xf>
    <xf numFmtId="0" fontId="19" fillId="0" borderId="4" xfId="0" applyFont="1" applyBorder="1" applyAlignment="1">
      <alignment horizontal="center" vertical="center" wrapText="1"/>
    </xf>
    <xf numFmtId="0" fontId="11" fillId="0" borderId="13" xfId="0" applyFont="1" applyBorder="1" applyAlignment="1">
      <alignment horizontal="left" wrapText="1"/>
    </xf>
    <xf numFmtId="0" fontId="17" fillId="0" borderId="0" xfId="0" applyFont="1" applyAlignment="1">
      <alignment horizontal="center" vertical="center"/>
    </xf>
    <xf numFmtId="0" fontId="10" fillId="0" borderId="0" xfId="0" applyFont="1" applyAlignment="1">
      <alignment horizontal="center" wrapText="1"/>
    </xf>
    <xf numFmtId="0" fontId="17" fillId="0" borderId="49" xfId="0" applyFont="1" applyBorder="1" applyAlignment="1">
      <alignment horizontal="center" vertical="center" wrapText="1"/>
    </xf>
    <xf numFmtId="0" fontId="17" fillId="0" borderId="40"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32" xfId="0" applyFont="1" applyBorder="1" applyAlignment="1">
      <alignment horizontal="center" vertical="center" wrapText="1"/>
    </xf>
    <xf numFmtId="0" fontId="25" fillId="0" borderId="0" xfId="0" applyFont="1" applyAlignment="1">
      <alignment horizontal="left" vertical="center" wrapText="1"/>
    </xf>
    <xf numFmtId="0" fontId="26" fillId="0" borderId="0" xfId="0" applyFont="1"/>
    <xf numFmtId="0" fontId="17" fillId="0" borderId="24" xfId="0" applyFont="1" applyBorder="1" applyAlignment="1">
      <alignment horizontal="center" vertical="center" wrapText="1"/>
    </xf>
    <xf numFmtId="0" fontId="19" fillId="0" borderId="37" xfId="0" applyFont="1" applyBorder="1" applyAlignment="1">
      <alignment horizontal="center" vertical="center" wrapText="1"/>
    </xf>
    <xf numFmtId="4" fontId="11" fillId="0" borderId="22" xfId="0" applyNumberFormat="1" applyFont="1" applyBorder="1" applyAlignment="1">
      <alignment horizontal="center" vertical="center" wrapText="1"/>
    </xf>
    <xf numFmtId="0" fontId="17" fillId="0" borderId="21" xfId="0" applyFont="1" applyBorder="1" applyAlignment="1">
      <alignment horizontal="center" vertical="center" wrapText="1"/>
    </xf>
    <xf numFmtId="0" fontId="44" fillId="0" borderId="18" xfId="0" applyFont="1" applyBorder="1" applyAlignment="1">
      <alignment horizontal="center" vertical="center" wrapText="1"/>
    </xf>
    <xf numFmtId="0" fontId="44" fillId="0" borderId="21" xfId="0" applyFont="1" applyBorder="1" applyAlignment="1">
      <alignment horizontal="center" vertical="center" wrapText="1"/>
    </xf>
    <xf numFmtId="0" fontId="44" fillId="0" borderId="23"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1" xfId="0" applyFont="1" applyBorder="1" applyAlignment="1">
      <alignment horizontal="center" vertical="center" wrapText="1"/>
    </xf>
    <xf numFmtId="0" fontId="44" fillId="0" borderId="10" xfId="0" applyFont="1" applyBorder="1" applyAlignment="1">
      <alignment horizontal="center" vertical="center" wrapText="1"/>
    </xf>
    <xf numFmtId="0" fontId="44" fillId="0" borderId="22" xfId="0" applyFont="1" applyBorder="1" applyAlignment="1">
      <alignment horizontal="center" vertical="center" wrapText="1"/>
    </xf>
    <xf numFmtId="0" fontId="63" fillId="0" borderId="1" xfId="0" applyFont="1" applyBorder="1" applyAlignment="1">
      <alignment horizontal="center" vertical="center" wrapText="1"/>
    </xf>
    <xf numFmtId="0" fontId="63" fillId="0" borderId="10" xfId="0" applyFont="1" applyBorder="1" applyAlignment="1">
      <alignment horizontal="center" vertical="center" wrapText="1"/>
    </xf>
    <xf numFmtId="0" fontId="45" fillId="0" borderId="1" xfId="0" applyFont="1" applyBorder="1" applyAlignment="1">
      <alignment horizontal="center" vertical="center" wrapText="1"/>
    </xf>
    <xf numFmtId="0" fontId="44" fillId="0" borderId="0" xfId="0" applyFont="1" applyAlignment="1">
      <alignment horizontal="left" vertical="center"/>
    </xf>
    <xf numFmtId="0" fontId="44" fillId="0" borderId="20" xfId="0" applyFont="1" applyBorder="1" applyAlignment="1">
      <alignment horizontal="center" vertical="center" wrapText="1"/>
    </xf>
    <xf numFmtId="0" fontId="45" fillId="0" borderId="9" xfId="0" applyFont="1" applyBorder="1" applyAlignment="1">
      <alignment horizontal="left" vertical="center" wrapText="1"/>
    </xf>
    <xf numFmtId="0" fontId="45" fillId="0" borderId="6" xfId="0" applyFont="1" applyBorder="1" applyAlignment="1">
      <alignment horizontal="left" vertical="center" wrapText="1"/>
    </xf>
    <xf numFmtId="0" fontId="45" fillId="0" borderId="7" xfId="0" applyFont="1" applyBorder="1" applyAlignment="1">
      <alignment horizontal="left" vertical="center" wrapText="1"/>
    </xf>
    <xf numFmtId="0" fontId="45" fillId="0" borderId="9"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10" fillId="4" borderId="0" xfId="0" applyFont="1" applyFill="1" applyAlignment="1">
      <alignment horizontal="center" vertical="center" wrapText="1"/>
    </xf>
    <xf numFmtId="49" fontId="11" fillId="4" borderId="1" xfId="0" applyNumberFormat="1" applyFont="1" applyFill="1" applyBorder="1" applyAlignment="1">
      <alignment horizontal="center" vertical="center" wrapText="1"/>
    </xf>
    <xf numFmtId="49" fontId="17" fillId="4" borderId="13" xfId="0" applyNumberFormat="1" applyFont="1" applyFill="1" applyBorder="1" applyAlignment="1">
      <alignment horizontal="left" vertical="center" wrapText="1"/>
    </xf>
    <xf numFmtId="49" fontId="17" fillId="4" borderId="6" xfId="0" applyNumberFormat="1" applyFont="1" applyFill="1" applyBorder="1" applyAlignment="1">
      <alignment horizontal="left" vertical="center" wrapText="1"/>
    </xf>
    <xf numFmtId="49" fontId="17" fillId="4" borderId="7" xfId="0" applyNumberFormat="1" applyFont="1" applyFill="1" applyBorder="1" applyAlignment="1">
      <alignment horizontal="left" vertical="center" wrapText="1"/>
    </xf>
    <xf numFmtId="49" fontId="11" fillId="4" borderId="9" xfId="0" applyNumberFormat="1"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7" fillId="4" borderId="18" xfId="0" applyFont="1" applyFill="1" applyBorder="1" applyAlignment="1">
      <alignment horizontal="center" vertical="center" wrapText="1"/>
    </xf>
    <xf numFmtId="0" fontId="17" fillId="4" borderId="23" xfId="0" applyFont="1" applyFill="1" applyBorder="1" applyAlignment="1">
      <alignment horizontal="center" vertical="center" wrapText="1"/>
    </xf>
    <xf numFmtId="0" fontId="17" fillId="4" borderId="19"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20" xfId="0" applyFont="1" applyFill="1" applyBorder="1" applyAlignment="1">
      <alignment horizontal="center" vertical="center" wrapText="1"/>
    </xf>
    <xf numFmtId="49" fontId="57" fillId="4" borderId="1" xfId="0" applyNumberFormat="1" applyFont="1" applyFill="1" applyBorder="1" applyAlignment="1">
      <alignment horizontal="center" vertical="center" wrapText="1"/>
    </xf>
    <xf numFmtId="49" fontId="11" fillId="4" borderId="13" xfId="0" applyNumberFormat="1" applyFont="1" applyFill="1" applyBorder="1" applyAlignment="1">
      <alignment horizontal="center" vertical="center" wrapText="1"/>
    </xf>
    <xf numFmtId="49" fontId="11" fillId="4" borderId="6" xfId="0" applyNumberFormat="1" applyFont="1" applyFill="1" applyBorder="1" applyAlignment="1">
      <alignment horizontal="center" vertical="center" wrapText="1"/>
    </xf>
    <xf numFmtId="49" fontId="11" fillId="4" borderId="7" xfId="0" applyNumberFormat="1"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32" xfId="0" applyFont="1" applyFill="1" applyBorder="1" applyAlignment="1">
      <alignment horizontal="center" vertical="center" wrapText="1"/>
    </xf>
    <xf numFmtId="49" fontId="11" fillId="4" borderId="10" xfId="0" applyNumberFormat="1" applyFont="1" applyFill="1" applyBorder="1" applyAlignment="1">
      <alignment horizontal="center" vertical="center" wrapText="1"/>
    </xf>
    <xf numFmtId="0" fontId="17" fillId="4" borderId="0" xfId="0" applyFont="1" applyFill="1" applyAlignment="1">
      <alignment horizontal="left" vertical="center" wrapText="1"/>
    </xf>
    <xf numFmtId="0" fontId="11" fillId="0" borderId="51" xfId="0" applyFont="1" applyBorder="1" applyAlignment="1">
      <alignment horizontal="left" vertical="center" wrapText="1" indent="1"/>
    </xf>
    <xf numFmtId="0" fontId="11" fillId="0" borderId="33" xfId="0" applyFont="1" applyBorder="1" applyAlignment="1">
      <alignment horizontal="left" vertical="center" wrapText="1" indent="1"/>
    </xf>
    <xf numFmtId="0" fontId="11" fillId="0" borderId="46" xfId="0" applyFont="1" applyBorder="1" applyAlignment="1">
      <alignment horizontal="left" vertical="center" wrapText="1" indent="1"/>
    </xf>
    <xf numFmtId="0" fontId="24" fillId="0" borderId="14"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46" xfId="0" applyFont="1" applyBorder="1" applyAlignment="1">
      <alignment horizontal="center" vertical="center" wrapText="1"/>
    </xf>
    <xf numFmtId="4" fontId="11" fillId="0" borderId="14" xfId="0" applyNumberFormat="1" applyFont="1" applyBorder="1" applyAlignment="1">
      <alignment horizontal="center" vertical="center" wrapText="1"/>
    </xf>
    <xf numFmtId="4" fontId="11" fillId="0" borderId="46" xfId="0" applyNumberFormat="1" applyFont="1" applyBorder="1" applyAlignment="1">
      <alignment horizontal="center" vertical="center" wrapText="1"/>
    </xf>
    <xf numFmtId="0" fontId="17" fillId="4" borderId="0" xfId="0" applyFont="1" applyFill="1" applyAlignment="1">
      <alignment horizontal="right" vertical="center"/>
    </xf>
    <xf numFmtId="0" fontId="17" fillId="4" borderId="47" xfId="0" applyFont="1" applyFill="1" applyBorder="1" applyAlignment="1">
      <alignment horizontal="center" vertical="center" wrapText="1"/>
    </xf>
    <xf numFmtId="0" fontId="17" fillId="4" borderId="48" xfId="0" applyFont="1" applyFill="1" applyBorder="1" applyAlignment="1">
      <alignment horizontal="center" vertical="center" wrapText="1"/>
    </xf>
    <xf numFmtId="0" fontId="17" fillId="4" borderId="49" xfId="0" applyFont="1" applyFill="1" applyBorder="1" applyAlignment="1">
      <alignment horizontal="center" vertical="center" wrapText="1"/>
    </xf>
    <xf numFmtId="0" fontId="17" fillId="4" borderId="27"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4" borderId="32" xfId="0" applyFont="1" applyFill="1" applyBorder="1" applyAlignment="1">
      <alignment horizontal="center" vertical="center" wrapText="1"/>
    </xf>
    <xf numFmtId="0" fontId="17" fillId="4" borderId="58" xfId="0" applyFont="1" applyFill="1" applyBorder="1" applyAlignment="1">
      <alignment horizontal="center" vertical="center" wrapText="1"/>
    </xf>
    <xf numFmtId="0" fontId="17" fillId="4" borderId="17" xfId="0" applyFont="1" applyFill="1" applyBorder="1" applyAlignment="1">
      <alignment horizontal="center" vertical="center" wrapText="1"/>
    </xf>
    <xf numFmtId="0" fontId="17" fillId="4" borderId="52"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7" fillId="4" borderId="41" xfId="0" applyFont="1" applyFill="1" applyBorder="1" applyAlignment="1">
      <alignment horizontal="center" vertical="center" wrapText="1"/>
    </xf>
    <xf numFmtId="0" fontId="17" fillId="4" borderId="42"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11" fillId="4" borderId="13"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24" fillId="4" borderId="9"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4" fontId="11" fillId="4" borderId="9" xfId="0" applyNumberFormat="1" applyFont="1" applyFill="1" applyBorder="1" applyAlignment="1">
      <alignment horizontal="right" vertical="center" wrapText="1"/>
    </xf>
    <xf numFmtId="4" fontId="11" fillId="4" borderId="7" xfId="0" applyNumberFormat="1" applyFont="1" applyFill="1" applyBorder="1" applyAlignment="1">
      <alignment horizontal="right" vertical="center" wrapText="1"/>
    </xf>
    <xf numFmtId="0" fontId="13" fillId="4" borderId="14" xfId="0" applyFont="1" applyFill="1" applyBorder="1" applyAlignment="1">
      <alignment horizontal="center" vertical="center" wrapText="1"/>
    </xf>
    <xf numFmtId="0" fontId="13" fillId="4" borderId="33" xfId="0" applyFont="1" applyFill="1" applyBorder="1" applyAlignment="1">
      <alignment horizontal="center" vertical="center" wrapText="1"/>
    </xf>
    <xf numFmtId="0" fontId="13" fillId="4" borderId="46" xfId="0" applyFont="1" applyFill="1" applyBorder="1" applyAlignment="1">
      <alignment horizontal="center" vertical="center" wrapText="1"/>
    </xf>
    <xf numFmtId="4" fontId="11" fillId="4" borderId="14" xfId="0" applyNumberFormat="1" applyFont="1" applyFill="1" applyBorder="1" applyAlignment="1">
      <alignment horizontal="right" vertical="center" wrapText="1"/>
    </xf>
    <xf numFmtId="4" fontId="11" fillId="4" borderId="46" xfId="0" applyNumberFormat="1" applyFont="1" applyFill="1" applyBorder="1" applyAlignment="1">
      <alignment horizontal="right" vertical="center" wrapText="1"/>
    </xf>
    <xf numFmtId="0" fontId="11" fillId="4" borderId="13"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24" fillId="4" borderId="13" xfId="0" applyFont="1" applyFill="1" applyBorder="1" applyAlignment="1">
      <alignment horizontal="left" vertical="center" wrapText="1"/>
    </xf>
    <xf numFmtId="0" fontId="24" fillId="4" borderId="6" xfId="0" applyFont="1" applyFill="1" applyBorder="1" applyAlignment="1">
      <alignment horizontal="left" vertical="center" wrapText="1"/>
    </xf>
    <xf numFmtId="0" fontId="24" fillId="4" borderId="7" xfId="0" applyFont="1" applyFill="1" applyBorder="1" applyAlignment="1">
      <alignment horizontal="left" vertical="center" wrapText="1"/>
    </xf>
    <xf numFmtId="4" fontId="17" fillId="4" borderId="9" xfId="0" applyNumberFormat="1" applyFont="1" applyFill="1" applyBorder="1" applyAlignment="1">
      <alignment horizontal="right" vertical="center" wrapText="1"/>
    </xf>
    <xf numFmtId="4" fontId="17" fillId="4" borderId="7" xfId="0" applyNumberFormat="1" applyFont="1" applyFill="1" applyBorder="1" applyAlignment="1">
      <alignment horizontal="right" vertical="center" wrapText="1"/>
    </xf>
    <xf numFmtId="0" fontId="24" fillId="0" borderId="9"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4" fontId="11" fillId="0" borderId="9" xfId="0" applyNumberFormat="1" applyFont="1" applyBorder="1" applyAlignment="1">
      <alignment horizontal="center" vertical="center" wrapText="1"/>
    </xf>
    <xf numFmtId="4" fontId="11" fillId="0" borderId="7" xfId="0" applyNumberFormat="1" applyFont="1" applyBorder="1" applyAlignment="1">
      <alignment horizontal="center" vertical="center" wrapText="1"/>
    </xf>
    <xf numFmtId="0" fontId="19" fillId="0" borderId="17" xfId="0" applyFont="1" applyBorder="1" applyAlignment="1">
      <alignment horizontal="center" vertical="center" wrapText="1"/>
    </xf>
    <xf numFmtId="0" fontId="24" fillId="0" borderId="1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4" fontId="17" fillId="0" borderId="9" xfId="0" applyNumberFormat="1" applyFont="1" applyBorder="1" applyAlignment="1">
      <alignment horizontal="center" vertical="center" wrapText="1"/>
    </xf>
    <xf numFmtId="4" fontId="17" fillId="0" borderId="7" xfId="0" applyNumberFormat="1" applyFont="1" applyBorder="1" applyAlignment="1">
      <alignment horizontal="center" vertical="center" wrapText="1"/>
    </xf>
    <xf numFmtId="0" fontId="17" fillId="0" borderId="0" xfId="0" applyFont="1" applyAlignment="1">
      <alignment horizontal="right" vertical="center" wrapText="1"/>
    </xf>
    <xf numFmtId="4" fontId="17" fillId="0" borderId="0" xfId="0" applyNumberFormat="1" applyFont="1" applyAlignment="1">
      <alignment horizontal="left" vertical="center" wrapText="1"/>
    </xf>
    <xf numFmtId="0" fontId="17" fillId="0" borderId="52" xfId="0" applyFont="1" applyBorder="1" applyAlignment="1">
      <alignment horizontal="center" vertical="center" wrapText="1"/>
    </xf>
    <xf numFmtId="0" fontId="17" fillId="0" borderId="64" xfId="0" applyFont="1" applyBorder="1" applyAlignment="1">
      <alignment horizontal="center" vertical="center" wrapText="1"/>
    </xf>
    <xf numFmtId="0" fontId="11" fillId="0" borderId="13" xfId="0" applyFont="1" applyBorder="1" applyAlignment="1">
      <alignment horizontal="left" vertical="center" wrapText="1" indent="1"/>
    </xf>
    <xf numFmtId="0" fontId="11" fillId="0" borderId="6" xfId="0" applyFont="1" applyBorder="1" applyAlignment="1">
      <alignment horizontal="left" vertical="center" wrapText="1" indent="1"/>
    </xf>
    <xf numFmtId="0" fontId="11" fillId="0" borderId="7" xfId="0" applyFont="1" applyBorder="1" applyAlignment="1">
      <alignment horizontal="left" vertical="center" wrapText="1" indent="1"/>
    </xf>
    <xf numFmtId="0" fontId="17" fillId="4" borderId="51" xfId="0" applyFont="1" applyFill="1" applyBorder="1" applyAlignment="1">
      <alignment horizontal="left"/>
    </xf>
    <xf numFmtId="0" fontId="17" fillId="4" borderId="33" xfId="0" applyFont="1" applyFill="1" applyBorder="1" applyAlignment="1">
      <alignment horizontal="left"/>
    </xf>
    <xf numFmtId="0" fontId="17" fillId="4" borderId="46" xfId="0" applyFont="1" applyFill="1" applyBorder="1" applyAlignment="1">
      <alignment horizontal="left"/>
    </xf>
    <xf numFmtId="0" fontId="17" fillId="4" borderId="14" xfId="0" applyFont="1" applyFill="1" applyBorder="1" applyAlignment="1">
      <alignment horizontal="center"/>
    </xf>
    <xf numFmtId="0" fontId="17" fillId="4" borderId="33" xfId="0" applyFont="1" applyFill="1" applyBorder="1" applyAlignment="1">
      <alignment horizontal="center"/>
    </xf>
    <xf numFmtId="0" fontId="17" fillId="4" borderId="46" xfId="0" applyFont="1" applyFill="1" applyBorder="1" applyAlignment="1">
      <alignment horizontal="center"/>
    </xf>
    <xf numFmtId="4" fontId="17" fillId="4" borderId="14" xfId="0" applyNumberFormat="1" applyFont="1" applyFill="1" applyBorder="1" applyAlignment="1">
      <alignment horizontal="right"/>
    </xf>
    <xf numFmtId="4" fontId="17" fillId="4" borderId="46" xfId="0" applyNumberFormat="1" applyFont="1" applyFill="1" applyBorder="1" applyAlignment="1">
      <alignment horizontal="right"/>
    </xf>
    <xf numFmtId="0" fontId="13" fillId="4" borderId="9"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39" xfId="0" applyFont="1" applyFill="1" applyBorder="1" applyAlignment="1">
      <alignment horizontal="center" vertical="center" wrapText="1"/>
    </xf>
    <xf numFmtId="0" fontId="17" fillId="4" borderId="40" xfId="0" applyFont="1" applyFill="1" applyBorder="1" applyAlignment="1">
      <alignment horizontal="center" vertical="center" wrapText="1"/>
    </xf>
    <xf numFmtId="0" fontId="17" fillId="4" borderId="38" xfId="0" applyFont="1" applyFill="1" applyBorder="1" applyAlignment="1">
      <alignment horizontal="center" vertical="center" wrapText="1"/>
    </xf>
    <xf numFmtId="0" fontId="17" fillId="4" borderId="64"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9" fillId="4" borderId="27" xfId="0" applyFont="1" applyFill="1" applyBorder="1" applyAlignment="1">
      <alignment horizontal="center" vertical="center" wrapText="1"/>
    </xf>
    <xf numFmtId="4" fontId="17" fillId="4" borderId="13" xfId="0" applyNumberFormat="1" applyFont="1" applyFill="1" applyBorder="1" applyAlignment="1">
      <alignment horizontal="left" vertical="center" wrapText="1"/>
    </xf>
    <xf numFmtId="4" fontId="17" fillId="4" borderId="6" xfId="0" applyNumberFormat="1" applyFont="1" applyFill="1" applyBorder="1" applyAlignment="1">
      <alignment horizontal="left" vertical="center" wrapText="1"/>
    </xf>
    <xf numFmtId="4" fontId="17" fillId="4" borderId="7" xfId="0" applyNumberFormat="1" applyFont="1" applyFill="1" applyBorder="1" applyAlignment="1">
      <alignment horizontal="left" vertical="center" wrapText="1"/>
    </xf>
    <xf numFmtId="4" fontId="17" fillId="4" borderId="51" xfId="0" applyNumberFormat="1" applyFont="1" applyFill="1" applyBorder="1" applyAlignment="1">
      <alignment horizontal="left" vertical="center" wrapText="1"/>
    </xf>
    <xf numFmtId="4" fontId="17" fillId="4" borderId="33" xfId="0" applyNumberFormat="1" applyFont="1" applyFill="1" applyBorder="1" applyAlignment="1">
      <alignment horizontal="left" vertical="center" wrapText="1"/>
    </xf>
    <xf numFmtId="4" fontId="17" fillId="4" borderId="46" xfId="0" applyNumberFormat="1" applyFont="1" applyFill="1" applyBorder="1" applyAlignment="1">
      <alignment horizontal="left" vertical="center" wrapText="1"/>
    </xf>
    <xf numFmtId="0" fontId="11" fillId="0" borderId="9" xfId="0" applyFont="1" applyBorder="1" applyAlignment="1">
      <alignment horizontal="left" vertical="center" wrapText="1"/>
    </xf>
    <xf numFmtId="0" fontId="11" fillId="0" borderId="9" xfId="0" applyFont="1" applyBorder="1" applyAlignment="1">
      <alignment horizontal="left" vertical="center" wrapText="1" inden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24" fillId="0" borderId="9" xfId="0" applyFont="1" applyBorder="1" applyAlignment="1">
      <alignment horizontal="left" vertical="center" wrapText="1"/>
    </xf>
    <xf numFmtId="4" fontId="17" fillId="0" borderId="1" xfId="0" applyNumberFormat="1" applyFont="1" applyBorder="1" applyAlignment="1">
      <alignment horizontal="center" vertical="center" wrapText="1"/>
    </xf>
    <xf numFmtId="0" fontId="11" fillId="0" borderId="11"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9" xfId="0" applyFont="1" applyBorder="1" applyAlignment="1">
      <alignment horizontal="center" vertical="center" wrapText="1"/>
    </xf>
    <xf numFmtId="0" fontId="17" fillId="0" borderId="3" xfId="0" applyFont="1" applyBorder="1" applyAlignment="1">
      <alignment horizontal="left" vertical="center" wrapText="1"/>
    </xf>
    <xf numFmtId="0" fontId="17" fillId="0" borderId="3" xfId="0" applyFont="1" applyBorder="1" applyAlignment="1">
      <alignment horizontal="right" vertical="center" wrapText="1"/>
    </xf>
    <xf numFmtId="4" fontId="17" fillId="0" borderId="19" xfId="0" applyNumberFormat="1" applyFont="1" applyBorder="1" applyAlignment="1">
      <alignment horizontal="center" vertical="center" wrapText="1"/>
    </xf>
    <xf numFmtId="4" fontId="17" fillId="0" borderId="20" xfId="0" applyNumberFormat="1" applyFont="1" applyBorder="1" applyAlignment="1">
      <alignment horizontal="center" vertical="center" wrapText="1"/>
    </xf>
    <xf numFmtId="4" fontId="17" fillId="0" borderId="24" xfId="0" applyNumberFormat="1" applyFont="1" applyBorder="1" applyAlignment="1">
      <alignment horizontal="center" vertical="center" wrapText="1"/>
    </xf>
    <xf numFmtId="3" fontId="19" fillId="0" borderId="4" xfId="0" applyNumberFormat="1" applyFont="1" applyBorder="1" applyAlignment="1">
      <alignment horizontal="center" vertical="center" wrapText="1"/>
    </xf>
    <xf numFmtId="3" fontId="19" fillId="0" borderId="37" xfId="0" applyNumberFormat="1" applyFont="1" applyBorder="1" applyAlignment="1">
      <alignment horizontal="center" vertical="center" wrapText="1"/>
    </xf>
    <xf numFmtId="0" fontId="11" fillId="0" borderId="0" xfId="0" applyFont="1"/>
    <xf numFmtId="0" fontId="11" fillId="0" borderId="0" xfId="0" applyFont="1" applyAlignment="1">
      <alignment horizontal="center"/>
    </xf>
    <xf numFmtId="0" fontId="17" fillId="6" borderId="23" xfId="0" applyFont="1" applyFill="1" applyBorder="1" applyAlignment="1">
      <alignment horizontal="center" vertical="center" wrapText="1"/>
    </xf>
    <xf numFmtId="0" fontId="17" fillId="6" borderId="14" xfId="0" applyFont="1" applyFill="1" applyBorder="1" applyAlignment="1">
      <alignment horizontal="center" vertical="center" wrapText="1"/>
    </xf>
    <xf numFmtId="0" fontId="11" fillId="0" borderId="47"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40" xfId="0" applyFont="1" applyBorder="1" applyAlignment="1">
      <alignment horizontal="center" vertical="center" wrapText="1"/>
    </xf>
    <xf numFmtId="4" fontId="11" fillId="0" borderId="19" xfId="0" applyNumberFormat="1" applyFont="1" applyBorder="1" applyAlignment="1">
      <alignment horizontal="center" vertical="center" wrapText="1"/>
    </xf>
    <xf numFmtId="4" fontId="11" fillId="0" borderId="20" xfId="0" applyNumberFormat="1" applyFont="1" applyBorder="1" applyAlignment="1">
      <alignment horizontal="center" vertical="center" wrapText="1"/>
    </xf>
    <xf numFmtId="1" fontId="19" fillId="0" borderId="27" xfId="0" applyNumberFormat="1" applyFont="1" applyBorder="1" applyAlignment="1">
      <alignment horizontal="center" vertical="center" wrapText="1"/>
    </xf>
    <xf numFmtId="1" fontId="19" fillId="0" borderId="32" xfId="0" applyNumberFormat="1" applyFont="1" applyBorder="1" applyAlignment="1">
      <alignment horizontal="center" vertical="center" wrapText="1"/>
    </xf>
    <xf numFmtId="0" fontId="11" fillId="0" borderId="34" xfId="0" applyFont="1" applyBorder="1" applyAlignment="1">
      <alignment horizontal="center" vertical="center" wrapText="1"/>
    </xf>
    <xf numFmtId="49" fontId="11" fillId="4" borderId="13" xfId="0" applyNumberFormat="1" applyFont="1" applyFill="1" applyBorder="1" applyAlignment="1">
      <alignment horizontal="left" vertical="center" wrapText="1"/>
    </xf>
    <xf numFmtId="49" fontId="11" fillId="4" borderId="6" xfId="0" applyNumberFormat="1" applyFont="1" applyFill="1" applyBorder="1" applyAlignment="1">
      <alignment horizontal="left" vertical="center" wrapText="1"/>
    </xf>
    <xf numFmtId="49" fontId="11" fillId="4" borderId="26" xfId="0" applyNumberFormat="1" applyFont="1" applyFill="1" applyBorder="1" applyAlignment="1">
      <alignment horizontal="left" vertical="center" wrapText="1"/>
    </xf>
    <xf numFmtId="49" fontId="17" fillId="4" borderId="26" xfId="0" applyNumberFormat="1" applyFont="1" applyFill="1" applyBorder="1" applyAlignment="1">
      <alignment horizontal="left" vertical="center" wrapText="1"/>
    </xf>
    <xf numFmtId="49" fontId="17" fillId="4" borderId="78" xfId="0" applyNumberFormat="1" applyFont="1" applyFill="1" applyBorder="1" applyAlignment="1">
      <alignment horizontal="center" vertical="center" wrapText="1"/>
    </xf>
    <xf numFmtId="49" fontId="17" fillId="4" borderId="79" xfId="0" applyNumberFormat="1" applyFont="1" applyFill="1" applyBorder="1" applyAlignment="1">
      <alignment horizontal="center" vertical="center" wrapText="1"/>
    </xf>
    <xf numFmtId="49" fontId="17" fillId="4" borderId="77" xfId="0" applyNumberFormat="1" applyFont="1" applyFill="1" applyBorder="1" applyAlignment="1">
      <alignment horizontal="center" vertical="center" wrapText="1"/>
    </xf>
    <xf numFmtId="49" fontId="11" fillId="4" borderId="51" xfId="0" applyNumberFormat="1" applyFont="1" applyFill="1" applyBorder="1" applyAlignment="1">
      <alignment horizontal="left" vertical="center" wrapText="1"/>
    </xf>
    <xf numFmtId="49" fontId="11" fillId="4" borderId="33" xfId="0" applyNumberFormat="1" applyFont="1" applyFill="1" applyBorder="1" applyAlignment="1">
      <alignment horizontal="left" vertical="center" wrapText="1"/>
    </xf>
    <xf numFmtId="49" fontId="11" fillId="4" borderId="74" xfId="0" applyNumberFormat="1" applyFont="1" applyFill="1" applyBorder="1" applyAlignment="1">
      <alignment horizontal="left" vertical="center" wrapText="1"/>
    </xf>
    <xf numFmtId="49" fontId="17" fillId="6" borderId="53" xfId="0" applyNumberFormat="1" applyFont="1" applyFill="1" applyBorder="1" applyAlignment="1">
      <alignment horizontal="left" vertical="center" wrapText="1"/>
    </xf>
    <xf numFmtId="49" fontId="17" fillId="6" borderId="41" xfId="0" applyNumberFormat="1" applyFont="1" applyFill="1" applyBorder="1" applyAlignment="1">
      <alignment horizontal="left" vertical="center" wrapText="1"/>
    </xf>
    <xf numFmtId="49" fontId="17" fillId="6" borderId="42" xfId="0" applyNumberFormat="1" applyFont="1" applyFill="1" applyBorder="1" applyAlignment="1">
      <alignment horizontal="left" vertical="center" wrapText="1"/>
    </xf>
    <xf numFmtId="0" fontId="17" fillId="4" borderId="77" xfId="0" applyFont="1" applyFill="1" applyBorder="1" applyAlignment="1">
      <alignment horizontal="center" vertical="center" wrapText="1"/>
    </xf>
    <xf numFmtId="0" fontId="17" fillId="4" borderId="79" xfId="0" applyFont="1" applyFill="1" applyBorder="1" applyAlignment="1">
      <alignment horizontal="center" vertical="center" wrapText="1"/>
    </xf>
    <xf numFmtId="0" fontId="17" fillId="4" borderId="71" xfId="0" applyFont="1" applyFill="1" applyBorder="1" applyAlignment="1">
      <alignment horizontal="center" vertical="center" wrapText="1"/>
    </xf>
    <xf numFmtId="0" fontId="17" fillId="4" borderId="70" xfId="0" applyFont="1" applyFill="1" applyBorder="1" applyAlignment="1">
      <alignment horizontal="center" vertical="center" wrapText="1"/>
    </xf>
    <xf numFmtId="0" fontId="17" fillId="4" borderId="73" xfId="0" applyFont="1" applyFill="1" applyBorder="1" applyAlignment="1">
      <alignment horizontal="center" vertical="center" wrapText="1"/>
    </xf>
    <xf numFmtId="0" fontId="10" fillId="4" borderId="53" xfId="0" applyFont="1" applyFill="1" applyBorder="1" applyAlignment="1">
      <alignment horizontal="center" vertical="center" wrapText="1"/>
    </xf>
    <xf numFmtId="0" fontId="10" fillId="4" borderId="41"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77" xfId="0" applyFont="1" applyFill="1" applyBorder="1" applyAlignment="1">
      <alignment horizontal="center" vertical="center" wrapText="1"/>
    </xf>
    <xf numFmtId="0" fontId="10" fillId="4" borderId="78" xfId="0" applyFont="1" applyFill="1" applyBorder="1" applyAlignment="1">
      <alignment horizontal="center" vertical="center" wrapText="1"/>
    </xf>
    <xf numFmtId="0" fontId="10" fillId="4" borderId="80" xfId="0" applyFont="1" applyFill="1" applyBorder="1" applyAlignment="1">
      <alignment horizontal="center" vertical="center" wrapText="1"/>
    </xf>
    <xf numFmtId="0" fontId="10" fillId="4" borderId="47"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34" fillId="4" borderId="13" xfId="0" applyFont="1" applyFill="1" applyBorder="1" applyAlignment="1">
      <alignment horizontal="center" vertical="center" wrapText="1"/>
    </xf>
    <xf numFmtId="0" fontId="34" fillId="4" borderId="6" xfId="0" applyFont="1" applyFill="1" applyBorder="1" applyAlignment="1">
      <alignment horizontal="center" vertical="center" wrapText="1"/>
    </xf>
    <xf numFmtId="0" fontId="10" fillId="4" borderId="13" xfId="0" applyFont="1" applyFill="1" applyBorder="1" applyAlignment="1">
      <alignment horizontal="left" vertical="center" wrapText="1"/>
    </xf>
    <xf numFmtId="0" fontId="10" fillId="4" borderId="6" xfId="0" applyFont="1" applyFill="1" applyBorder="1" applyAlignment="1">
      <alignment horizontal="left" vertical="center" wrapText="1"/>
    </xf>
    <xf numFmtId="0" fontId="10" fillId="4" borderId="13" xfId="0" applyFont="1" applyFill="1" applyBorder="1" applyAlignment="1">
      <alignment horizontal="center" vertical="center" wrapText="1"/>
    </xf>
    <xf numFmtId="0" fontId="10" fillId="4" borderId="6" xfId="0" applyFont="1" applyFill="1" applyBorder="1" applyAlignment="1">
      <alignment horizontal="center" vertical="center" wrapText="1"/>
    </xf>
    <xf numFmtId="4" fontId="49" fillId="4" borderId="66" xfId="0" applyNumberFormat="1" applyFont="1" applyFill="1" applyBorder="1" applyAlignment="1">
      <alignment horizontal="center" vertical="center" wrapText="1"/>
    </xf>
    <xf numFmtId="4" fontId="49" fillId="4" borderId="67" xfId="0" applyNumberFormat="1" applyFont="1" applyFill="1" applyBorder="1" applyAlignment="1">
      <alignment horizontal="center" vertical="center" wrapText="1"/>
    </xf>
    <xf numFmtId="4" fontId="11" fillId="4" borderId="6" xfId="0" applyNumberFormat="1" applyFont="1" applyFill="1" applyBorder="1" applyAlignment="1">
      <alignment horizontal="left" vertical="center" wrapText="1"/>
    </xf>
    <xf numFmtId="3" fontId="11" fillId="4" borderId="77" xfId="0" applyNumberFormat="1" applyFont="1" applyFill="1" applyBorder="1" applyAlignment="1">
      <alignment horizontal="center" vertical="center" wrapText="1"/>
    </xf>
    <xf numFmtId="3" fontId="11" fillId="4" borderId="78" xfId="0" applyNumberFormat="1" applyFont="1" applyFill="1" applyBorder="1" applyAlignment="1">
      <alignment horizontal="center" vertical="center" wrapText="1"/>
    </xf>
    <xf numFmtId="3" fontId="11" fillId="4" borderId="79" xfId="0" applyNumberFormat="1" applyFont="1" applyFill="1" applyBorder="1" applyAlignment="1">
      <alignment horizontal="center" vertical="center" wrapText="1"/>
    </xf>
    <xf numFmtId="4" fontId="11" fillId="4" borderId="27" xfId="0" applyNumberFormat="1" applyFont="1" applyFill="1" applyBorder="1" applyAlignment="1">
      <alignment horizontal="left" vertical="center" wrapText="1"/>
    </xf>
    <xf numFmtId="4" fontId="11" fillId="4" borderId="3" xfId="0" applyNumberFormat="1" applyFont="1" applyFill="1" applyBorder="1" applyAlignment="1">
      <alignment horizontal="left" vertical="center" wrapText="1"/>
    </xf>
    <xf numFmtId="4" fontId="11" fillId="4" borderId="13" xfId="0" applyNumberFormat="1" applyFont="1" applyFill="1" applyBorder="1" applyAlignment="1">
      <alignment horizontal="left" vertical="center" wrapText="1"/>
    </xf>
    <xf numFmtId="4" fontId="17" fillId="6" borderId="51" xfId="0" applyNumberFormat="1" applyFont="1" applyFill="1" applyBorder="1" applyAlignment="1">
      <alignment horizontal="left" vertical="center" wrapText="1"/>
    </xf>
    <xf numFmtId="4" fontId="17" fillId="6" borderId="33" xfId="0" applyNumberFormat="1" applyFont="1" applyFill="1" applyBorder="1" applyAlignment="1">
      <alignment horizontal="left" vertical="center" wrapText="1"/>
    </xf>
    <xf numFmtId="4" fontId="17" fillId="6" borderId="74" xfId="0" applyNumberFormat="1" applyFont="1" applyFill="1" applyBorder="1" applyAlignment="1">
      <alignment horizontal="left" vertical="center" wrapText="1"/>
    </xf>
    <xf numFmtId="4" fontId="11" fillId="4" borderId="9" xfId="0" applyNumberFormat="1" applyFont="1" applyFill="1" applyBorder="1" applyAlignment="1">
      <alignment horizontal="center" vertical="center" wrapText="1"/>
    </xf>
    <xf numFmtId="4" fontId="11" fillId="4" borderId="7" xfId="0" applyNumberFormat="1" applyFont="1" applyFill="1" applyBorder="1" applyAlignment="1">
      <alignment horizontal="center" vertical="center" wrapText="1"/>
    </xf>
    <xf numFmtId="4" fontId="11" fillId="4" borderId="6" xfId="0" applyNumberFormat="1" applyFont="1" applyFill="1" applyBorder="1" applyAlignment="1">
      <alignment horizontal="center" vertical="center" wrapText="1"/>
    </xf>
    <xf numFmtId="0" fontId="10" fillId="4" borderId="0" xfId="0" applyFont="1" applyFill="1" applyAlignment="1">
      <alignment horizontal="left" vertical="center" wrapText="1"/>
    </xf>
    <xf numFmtId="4" fontId="17" fillId="4" borderId="18" xfId="0" applyNumberFormat="1" applyFont="1" applyFill="1" applyBorder="1" applyAlignment="1">
      <alignment horizontal="center" vertical="center" wrapText="1"/>
    </xf>
    <xf numFmtId="4" fontId="17" fillId="4" borderId="19" xfId="0" applyNumberFormat="1" applyFont="1" applyFill="1" applyBorder="1" applyAlignment="1">
      <alignment horizontal="center" vertical="center" wrapText="1"/>
    </xf>
    <xf numFmtId="4" fontId="17" fillId="4" borderId="20" xfId="0" applyNumberFormat="1" applyFont="1" applyFill="1" applyBorder="1" applyAlignment="1">
      <alignment horizontal="center" vertical="center" wrapText="1"/>
    </xf>
    <xf numFmtId="0" fontId="26" fillId="4" borderId="13" xfId="0" applyFont="1" applyFill="1" applyBorder="1" applyAlignment="1">
      <alignment horizontal="left" vertical="center" wrapText="1"/>
    </xf>
    <xf numFmtId="0" fontId="26" fillId="4" borderId="6" xfId="0" applyFont="1" applyFill="1" applyBorder="1" applyAlignment="1">
      <alignment horizontal="left" vertical="center" wrapText="1"/>
    </xf>
    <xf numFmtId="0" fontId="26" fillId="4" borderId="51" xfId="0" applyFont="1" applyFill="1" applyBorder="1" applyAlignment="1">
      <alignment horizontal="left" vertical="center" wrapText="1"/>
    </xf>
    <xf numFmtId="0" fontId="26" fillId="4" borderId="33" xfId="0" applyFont="1" applyFill="1" applyBorder="1" applyAlignment="1">
      <alignment horizontal="left" vertical="center" wrapText="1"/>
    </xf>
    <xf numFmtId="0" fontId="17" fillId="4" borderId="39" xfId="0" applyFont="1" applyFill="1" applyBorder="1" applyAlignment="1">
      <alignment horizontal="left" vertical="center" wrapText="1"/>
    </xf>
    <xf numFmtId="3" fontId="11" fillId="4" borderId="47" xfId="0" applyNumberFormat="1" applyFont="1" applyFill="1" applyBorder="1" applyAlignment="1">
      <alignment horizontal="center" vertical="center" wrapText="1"/>
    </xf>
    <xf numFmtId="3" fontId="11" fillId="4" borderId="25" xfId="0" applyNumberFormat="1" applyFont="1" applyFill="1" applyBorder="1" applyAlignment="1">
      <alignment horizontal="center" vertical="center" wrapText="1"/>
    </xf>
    <xf numFmtId="4" fontId="17" fillId="6" borderId="31" xfId="0" applyNumberFormat="1" applyFont="1" applyFill="1" applyBorder="1" applyAlignment="1">
      <alignment horizontal="left" vertical="center" wrapText="1"/>
    </xf>
    <xf numFmtId="4" fontId="49" fillId="4" borderId="54" xfId="0" applyNumberFormat="1" applyFont="1" applyFill="1" applyBorder="1" applyAlignment="1">
      <alignment horizontal="center" vertical="center" wrapText="1"/>
    </xf>
    <xf numFmtId="4" fontId="49" fillId="4" borderId="35" xfId="0" applyNumberFormat="1" applyFont="1" applyFill="1" applyBorder="1" applyAlignment="1">
      <alignment horizontal="center" vertical="center" wrapText="1"/>
    </xf>
    <xf numFmtId="4" fontId="49" fillId="4" borderId="69" xfId="0" applyNumberFormat="1" applyFont="1" applyFill="1" applyBorder="1" applyAlignment="1">
      <alignment horizontal="center" vertical="center" wrapText="1"/>
    </xf>
    <xf numFmtId="4" fontId="49" fillId="4" borderId="37" xfId="0" applyNumberFormat="1" applyFont="1" applyFill="1" applyBorder="1" applyAlignment="1">
      <alignment horizontal="center" vertical="center" wrapText="1"/>
    </xf>
    <xf numFmtId="4" fontId="49" fillId="4" borderId="77" xfId="0" applyNumberFormat="1" applyFont="1" applyFill="1" applyBorder="1" applyAlignment="1">
      <alignment horizontal="center" vertical="center" wrapText="1"/>
    </xf>
    <xf numFmtId="4" fontId="49" fillId="4" borderId="80" xfId="0" applyNumberFormat="1" applyFont="1" applyFill="1" applyBorder="1" applyAlignment="1">
      <alignment horizontal="center" vertical="center" wrapText="1"/>
    </xf>
    <xf numFmtId="0" fontId="10" fillId="4" borderId="26" xfId="0" applyFont="1" applyFill="1" applyBorder="1" applyAlignment="1">
      <alignment horizontal="center" vertical="center" wrapText="1"/>
    </xf>
    <xf numFmtId="4" fontId="17" fillId="4" borderId="0" xfId="0" applyNumberFormat="1" applyFont="1" applyFill="1" applyAlignment="1">
      <alignment horizontal="left" vertical="center" wrapText="1"/>
    </xf>
    <xf numFmtId="4" fontId="17" fillId="4" borderId="39" xfId="0" applyNumberFormat="1" applyFont="1" applyFill="1" applyBorder="1" applyAlignment="1">
      <alignment horizontal="left" vertical="center" wrapText="1"/>
    </xf>
    <xf numFmtId="0" fontId="17" fillId="4" borderId="45" xfId="0" applyFont="1" applyFill="1" applyBorder="1" applyAlignment="1">
      <alignment horizontal="center" vertical="center" wrapText="1"/>
    </xf>
    <xf numFmtId="4" fontId="11" fillId="4" borderId="1" xfId="0" applyNumberFormat="1" applyFont="1" applyFill="1" applyBorder="1" applyAlignment="1">
      <alignment horizontal="center" vertical="center" wrapText="1"/>
    </xf>
    <xf numFmtId="4" fontId="11" fillId="4" borderId="22" xfId="0" applyNumberFormat="1" applyFont="1" applyFill="1" applyBorder="1" applyAlignment="1">
      <alignment horizontal="center" vertical="center" wrapText="1"/>
    </xf>
    <xf numFmtId="4" fontId="17" fillId="6" borderId="10" xfId="0" applyNumberFormat="1" applyFont="1" applyFill="1" applyBorder="1" applyAlignment="1">
      <alignment horizontal="center" vertical="center" wrapText="1"/>
    </xf>
    <xf numFmtId="4" fontId="17" fillId="6" borderId="24" xfId="0" applyNumberFormat="1" applyFont="1" applyFill="1" applyBorder="1" applyAlignment="1">
      <alignment horizontal="center" vertical="center" wrapText="1"/>
    </xf>
    <xf numFmtId="0" fontId="17" fillId="6" borderId="51" xfId="0" applyFont="1" applyFill="1" applyBorder="1" applyAlignment="1">
      <alignment horizontal="left" vertical="center" wrapText="1"/>
    </xf>
    <xf numFmtId="0" fontId="17" fillId="6" borderId="33" xfId="0" applyFont="1" applyFill="1" applyBorder="1" applyAlignment="1">
      <alignment horizontal="left" vertical="center" wrapText="1"/>
    </xf>
    <xf numFmtId="0" fontId="17" fillId="6" borderId="46" xfId="0" applyFont="1" applyFill="1" applyBorder="1" applyAlignment="1">
      <alignment horizontal="left" vertical="center" wrapText="1"/>
    </xf>
    <xf numFmtId="4" fontId="11" fillId="4" borderId="26" xfId="0" applyNumberFormat="1" applyFont="1" applyFill="1" applyBorder="1" applyAlignment="1">
      <alignment horizontal="center" vertical="center" wrapText="1"/>
    </xf>
    <xf numFmtId="4" fontId="17" fillId="6" borderId="9" xfId="0" applyNumberFormat="1" applyFont="1" applyFill="1" applyBorder="1" applyAlignment="1">
      <alignment horizontal="center" vertical="center" wrapText="1"/>
    </xf>
    <xf numFmtId="4" fontId="17" fillId="6" borderId="6" xfId="0" applyNumberFormat="1" applyFont="1" applyFill="1" applyBorder="1" applyAlignment="1">
      <alignment horizontal="center" vertical="center" wrapText="1"/>
    </xf>
    <xf numFmtId="4" fontId="17" fillId="6" borderId="7" xfId="0" applyNumberFormat="1" applyFont="1" applyFill="1" applyBorder="1" applyAlignment="1">
      <alignment horizontal="center" vertical="center" wrapText="1"/>
    </xf>
    <xf numFmtId="4" fontId="17" fillId="6" borderId="26" xfId="0" applyNumberFormat="1" applyFont="1" applyFill="1" applyBorder="1" applyAlignment="1">
      <alignment horizontal="center" vertical="center" wrapText="1"/>
    </xf>
    <xf numFmtId="0" fontId="11" fillId="4" borderId="50" xfId="0" applyFont="1" applyFill="1" applyBorder="1" applyAlignment="1">
      <alignment horizontal="center" vertical="center" wrapText="1"/>
    </xf>
    <xf numFmtId="0" fontId="11" fillId="4" borderId="61" xfId="0" applyFont="1" applyFill="1" applyBorder="1" applyAlignment="1">
      <alignment horizontal="center" vertical="center" wrapText="1"/>
    </xf>
    <xf numFmtId="0" fontId="11" fillId="4" borderId="63"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7" fillId="6" borderId="9" xfId="0" applyFont="1" applyFill="1" applyBorder="1" applyAlignment="1">
      <alignment horizontal="center" vertical="center" wrapText="1"/>
    </xf>
    <xf numFmtId="0" fontId="17" fillId="6" borderId="7" xfId="0" applyFont="1" applyFill="1" applyBorder="1" applyAlignment="1">
      <alignment horizontal="center" vertical="center" wrapText="1"/>
    </xf>
    <xf numFmtId="4" fontId="17" fillId="6" borderId="34" xfId="0" applyNumberFormat="1" applyFont="1" applyFill="1" applyBorder="1" applyAlignment="1">
      <alignment horizontal="left" vertical="center" wrapText="1"/>
    </xf>
    <xf numFmtId="4" fontId="17" fillId="6" borderId="8" xfId="0" applyNumberFormat="1" applyFont="1" applyFill="1" applyBorder="1" applyAlignment="1">
      <alignment horizontal="left" vertical="center" wrapText="1"/>
    </xf>
    <xf numFmtId="0" fontId="17" fillId="6" borderId="46" xfId="0" applyFont="1" applyFill="1" applyBorder="1" applyAlignment="1">
      <alignment horizontal="center" vertical="center" wrapText="1"/>
    </xf>
    <xf numFmtId="4" fontId="17" fillId="6" borderId="14" xfId="0" applyNumberFormat="1" applyFont="1" applyFill="1" applyBorder="1" applyAlignment="1">
      <alignment horizontal="center" vertical="center" wrapText="1"/>
    </xf>
    <xf numFmtId="4" fontId="17" fillId="6" borderId="46" xfId="0" applyNumberFormat="1" applyFont="1" applyFill="1" applyBorder="1" applyAlignment="1">
      <alignment horizontal="center" vertical="center" wrapText="1"/>
    </xf>
    <xf numFmtId="4" fontId="17" fillId="6" borderId="33" xfId="0" applyNumberFormat="1" applyFont="1" applyFill="1" applyBorder="1" applyAlignment="1">
      <alignment horizontal="center" vertical="center" wrapText="1"/>
    </xf>
    <xf numFmtId="4" fontId="17" fillId="6" borderId="74" xfId="0" applyNumberFormat="1" applyFont="1" applyFill="1" applyBorder="1" applyAlignment="1">
      <alignment horizontal="center" vertical="center" wrapText="1"/>
    </xf>
    <xf numFmtId="4" fontId="67" fillId="4" borderId="18" xfId="0" applyNumberFormat="1" applyFont="1" applyFill="1" applyBorder="1" applyAlignment="1">
      <alignment horizontal="center" vertical="center" wrapText="1"/>
    </xf>
    <xf numFmtId="4" fontId="67" fillId="4" borderId="19" xfId="0" applyNumberFormat="1" applyFont="1" applyFill="1" applyBorder="1" applyAlignment="1">
      <alignment horizontal="center" vertical="center" wrapText="1"/>
    </xf>
    <xf numFmtId="4" fontId="67" fillId="4" borderId="12" xfId="0" applyNumberFormat="1" applyFont="1" applyFill="1" applyBorder="1" applyAlignment="1">
      <alignment horizontal="center" vertical="center" wrapText="1"/>
    </xf>
    <xf numFmtId="4" fontId="57" fillId="4" borderId="13" xfId="0" applyNumberFormat="1" applyFont="1" applyFill="1" applyBorder="1" applyAlignment="1">
      <alignment horizontal="left" vertical="center" wrapText="1"/>
    </xf>
    <xf numFmtId="4" fontId="57" fillId="4" borderId="6" xfId="0" applyNumberFormat="1" applyFont="1" applyFill="1" applyBorder="1" applyAlignment="1">
      <alignment horizontal="left" vertical="center" wrapText="1"/>
    </xf>
    <xf numFmtId="4" fontId="57" fillId="4" borderId="9" xfId="0" applyNumberFormat="1" applyFont="1" applyFill="1" applyBorder="1" applyAlignment="1">
      <alignment horizontal="center" vertical="center" wrapText="1"/>
    </xf>
    <xf numFmtId="4" fontId="57" fillId="4" borderId="7" xfId="0" applyNumberFormat="1" applyFont="1" applyFill="1" applyBorder="1" applyAlignment="1">
      <alignment horizontal="center" vertical="center" wrapText="1"/>
    </xf>
    <xf numFmtId="0" fontId="17" fillId="4" borderId="0" xfId="0" applyFont="1" applyFill="1" applyAlignment="1">
      <alignment horizontal="left" vertical="center"/>
    </xf>
    <xf numFmtId="0" fontId="10" fillId="4" borderId="0" xfId="0" applyFont="1" applyFill="1" applyAlignment="1">
      <alignment horizontal="left" vertical="center"/>
    </xf>
    <xf numFmtId="0" fontId="10" fillId="4" borderId="0" xfId="0" applyFont="1" applyFill="1" applyAlignment="1">
      <alignment horizontal="center" vertical="center"/>
    </xf>
    <xf numFmtId="49" fontId="17" fillId="4" borderId="27" xfId="0" applyNumberFormat="1" applyFont="1" applyFill="1" applyBorder="1" applyAlignment="1">
      <alignment horizontal="left" vertical="center" wrapText="1"/>
    </xf>
    <xf numFmtId="49" fontId="17" fillId="4" borderId="3" xfId="0" applyNumberFormat="1" applyFont="1" applyFill="1" applyBorder="1" applyAlignment="1">
      <alignment horizontal="left" vertical="center" wrapText="1"/>
    </xf>
    <xf numFmtId="0" fontId="17" fillId="4" borderId="13"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53" xfId="0" applyFont="1" applyFill="1" applyBorder="1" applyAlignment="1">
      <alignment horizontal="center" vertical="center"/>
    </xf>
    <xf numFmtId="0" fontId="17" fillId="4" borderId="41" xfId="0" applyFont="1" applyFill="1" applyBorder="1" applyAlignment="1">
      <alignment horizontal="center" vertical="center"/>
    </xf>
    <xf numFmtId="0" fontId="17" fillId="4" borderId="42" xfId="0" applyFont="1" applyFill="1" applyBorder="1" applyAlignment="1">
      <alignment horizontal="center" vertical="center"/>
    </xf>
    <xf numFmtId="0" fontId="17" fillId="4" borderId="26" xfId="0" applyFont="1" applyFill="1" applyBorder="1" applyAlignment="1">
      <alignment horizontal="center" vertical="center"/>
    </xf>
    <xf numFmtId="0" fontId="17" fillId="4" borderId="72" xfId="0" applyFont="1" applyFill="1" applyBorder="1" applyAlignment="1">
      <alignment horizontal="center" vertical="center" wrapText="1"/>
    </xf>
    <xf numFmtId="0" fontId="17" fillId="4" borderId="55" xfId="0" applyFont="1" applyFill="1" applyBorder="1" applyAlignment="1">
      <alignment horizontal="center" vertical="center" wrapText="1"/>
    </xf>
    <xf numFmtId="0" fontId="17" fillId="4" borderId="56" xfId="0" applyFont="1" applyFill="1" applyBorder="1" applyAlignment="1">
      <alignment horizontal="center" vertical="center" wrapText="1"/>
    </xf>
    <xf numFmtId="0" fontId="17" fillId="4" borderId="59" xfId="0" applyFont="1" applyFill="1" applyBorder="1" applyAlignment="1">
      <alignment horizontal="center" vertical="center" wrapText="1"/>
    </xf>
    <xf numFmtId="0" fontId="17" fillId="4" borderId="57" xfId="0" applyFont="1" applyFill="1" applyBorder="1" applyAlignment="1">
      <alignment horizontal="center" vertical="center" wrapText="1"/>
    </xf>
    <xf numFmtId="0" fontId="17" fillId="4" borderId="60" xfId="0" applyFont="1" applyFill="1" applyBorder="1" applyAlignment="1">
      <alignment horizontal="center" vertical="center" wrapText="1"/>
    </xf>
    <xf numFmtId="0" fontId="17" fillId="4" borderId="25" xfId="0" applyFont="1" applyFill="1" applyBorder="1" applyAlignment="1">
      <alignment horizontal="center" vertical="center" wrapText="1"/>
    </xf>
    <xf numFmtId="0" fontId="17" fillId="4" borderId="0" xfId="0" applyFont="1" applyFill="1" applyAlignment="1">
      <alignment horizontal="center" vertical="center" wrapText="1"/>
    </xf>
    <xf numFmtId="0" fontId="34" fillId="4" borderId="71" xfId="0" applyFont="1" applyFill="1" applyBorder="1" applyAlignment="1">
      <alignment horizontal="center" vertical="center" wrapText="1"/>
    </xf>
    <xf numFmtId="0" fontId="34" fillId="4" borderId="70"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61"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7" fillId="4" borderId="30" xfId="0" applyFont="1" applyFill="1" applyBorder="1" applyAlignment="1">
      <alignment horizontal="center" vertical="center" wrapText="1"/>
    </xf>
    <xf numFmtId="0" fontId="17" fillId="4" borderId="54" xfId="0" applyFont="1" applyFill="1" applyBorder="1" applyAlignment="1">
      <alignment horizontal="center" vertical="center" wrapText="1"/>
    </xf>
    <xf numFmtId="0" fontId="17" fillId="4" borderId="69" xfId="0" applyFont="1" applyFill="1" applyBorder="1" applyAlignment="1">
      <alignment horizontal="center" vertical="center" wrapText="1"/>
    </xf>
    <xf numFmtId="0" fontId="17" fillId="4" borderId="16" xfId="0" applyFont="1" applyFill="1" applyBorder="1" applyAlignment="1">
      <alignment horizontal="center" vertical="center" wrapText="1"/>
    </xf>
    <xf numFmtId="0" fontId="17" fillId="4" borderId="62" xfId="0" applyFont="1" applyFill="1" applyBorder="1" applyAlignment="1">
      <alignment horizontal="center" vertical="center" wrapText="1"/>
    </xf>
    <xf numFmtId="0" fontId="17" fillId="4" borderId="37" xfId="0" applyFont="1" applyFill="1" applyBorder="1" applyAlignment="1">
      <alignment horizontal="center" vertical="center" wrapText="1"/>
    </xf>
    <xf numFmtId="0" fontId="17" fillId="4" borderId="35" xfId="0" applyFont="1" applyFill="1" applyBorder="1" applyAlignment="1">
      <alignment horizontal="center" vertical="center" wrapText="1"/>
    </xf>
    <xf numFmtId="0" fontId="17" fillId="4" borderId="47" xfId="0" applyFont="1" applyFill="1" applyBorder="1" applyAlignment="1">
      <alignment horizontal="center" vertical="center"/>
    </xf>
    <xf numFmtId="0" fontId="17" fillId="4" borderId="48" xfId="0" applyFont="1" applyFill="1" applyBorder="1" applyAlignment="1">
      <alignment horizontal="center" vertical="center"/>
    </xf>
    <xf numFmtId="0" fontId="17" fillId="4" borderId="49" xfId="0" applyFont="1" applyFill="1" applyBorder="1" applyAlignment="1">
      <alignment horizontal="center" vertical="center"/>
    </xf>
    <xf numFmtId="0" fontId="17" fillId="4" borderId="25" xfId="0" applyFont="1" applyFill="1" applyBorder="1" applyAlignment="1">
      <alignment horizontal="center" vertical="center"/>
    </xf>
    <xf numFmtId="0" fontId="17" fillId="4" borderId="0" xfId="0" applyFont="1" applyFill="1" applyAlignment="1">
      <alignment horizontal="center" vertical="center"/>
    </xf>
    <xf numFmtId="0" fontId="17" fillId="4" borderId="16" xfId="0" applyFont="1" applyFill="1" applyBorder="1" applyAlignment="1">
      <alignment horizontal="center" vertical="center"/>
    </xf>
    <xf numFmtId="0" fontId="17" fillId="4" borderId="27" xfId="0" applyFont="1" applyFill="1" applyBorder="1" applyAlignment="1">
      <alignment horizontal="center" vertical="center"/>
    </xf>
    <xf numFmtId="0" fontId="17" fillId="4" borderId="3" xfId="0" applyFont="1" applyFill="1" applyBorder="1" applyAlignment="1">
      <alignment horizontal="center" vertical="center"/>
    </xf>
    <xf numFmtId="0" fontId="17" fillId="4" borderId="32" xfId="0" applyFont="1" applyFill="1" applyBorder="1" applyAlignment="1">
      <alignment horizontal="center" vertical="center"/>
    </xf>
    <xf numFmtId="49" fontId="34" fillId="4" borderId="51" xfId="0" applyNumberFormat="1" applyFont="1" applyFill="1" applyBorder="1" applyAlignment="1">
      <alignment horizontal="center" vertical="center" wrapText="1"/>
    </xf>
    <xf numFmtId="49" fontId="34" fillId="4" borderId="33" xfId="0" applyNumberFormat="1" applyFont="1" applyFill="1" applyBorder="1" applyAlignment="1">
      <alignment horizontal="center" vertical="center" wrapText="1"/>
    </xf>
    <xf numFmtId="49" fontId="34" fillId="4" borderId="46" xfId="0" applyNumberFormat="1" applyFont="1" applyFill="1" applyBorder="1" applyAlignment="1">
      <alignment horizontal="center" vertical="center" wrapText="1"/>
    </xf>
    <xf numFmtId="49" fontId="17" fillId="4" borderId="53" xfId="0" applyNumberFormat="1" applyFont="1" applyFill="1" applyBorder="1" applyAlignment="1">
      <alignment horizontal="left" vertical="center" wrapText="1"/>
    </xf>
    <xf numFmtId="49" fontId="17" fillId="4" borderId="41" xfId="0" applyNumberFormat="1" applyFont="1" applyFill="1" applyBorder="1" applyAlignment="1">
      <alignment horizontal="left" vertical="center" wrapText="1"/>
    </xf>
    <xf numFmtId="49" fontId="17" fillId="4" borderId="45" xfId="0" applyNumberFormat="1" applyFont="1" applyFill="1" applyBorder="1" applyAlignment="1">
      <alignment horizontal="left" vertical="center" wrapText="1"/>
    </xf>
    <xf numFmtId="49" fontId="11" fillId="4" borderId="7" xfId="0" applyNumberFormat="1" applyFont="1" applyFill="1" applyBorder="1" applyAlignment="1">
      <alignment horizontal="left" vertical="center" wrapText="1"/>
    </xf>
    <xf numFmtId="49" fontId="11" fillId="4" borderId="46" xfId="0" applyNumberFormat="1" applyFont="1" applyFill="1" applyBorder="1" applyAlignment="1">
      <alignment horizontal="left" vertical="center" wrapText="1"/>
    </xf>
    <xf numFmtId="49" fontId="11" fillId="4" borderId="21" xfId="0" applyNumberFormat="1" applyFont="1" applyFill="1" applyBorder="1" applyAlignment="1">
      <alignment horizontal="left" vertical="center" wrapText="1"/>
    </xf>
    <xf numFmtId="49" fontId="11" fillId="4" borderId="1" xfId="0" applyNumberFormat="1" applyFont="1" applyFill="1" applyBorder="1" applyAlignment="1">
      <alignment horizontal="left" vertical="center" wrapText="1"/>
    </xf>
    <xf numFmtId="49" fontId="11" fillId="4" borderId="9" xfId="0" applyNumberFormat="1" applyFont="1" applyFill="1" applyBorder="1" applyAlignment="1">
      <alignment horizontal="left" vertical="center" wrapText="1"/>
    </xf>
    <xf numFmtId="49" fontId="11" fillId="4" borderId="23" xfId="0" applyNumberFormat="1" applyFont="1" applyFill="1" applyBorder="1" applyAlignment="1">
      <alignment horizontal="left" vertical="center" wrapText="1"/>
    </xf>
    <xf numFmtId="49" fontId="11" fillId="4" borderId="10" xfId="0" applyNumberFormat="1" applyFont="1" applyFill="1" applyBorder="1" applyAlignment="1">
      <alignment horizontal="left" vertical="center" wrapText="1"/>
    </xf>
    <xf numFmtId="49" fontId="11" fillId="4" borderId="14" xfId="0" applyNumberFormat="1" applyFont="1" applyFill="1" applyBorder="1" applyAlignment="1">
      <alignment horizontal="left" vertical="center" wrapText="1"/>
    </xf>
    <xf numFmtId="0" fontId="17" fillId="4" borderId="3" xfId="0" applyFont="1" applyFill="1" applyBorder="1" applyAlignment="1">
      <alignment horizontal="left" vertical="center" wrapText="1"/>
    </xf>
    <xf numFmtId="49" fontId="34" fillId="4" borderId="74" xfId="0" applyNumberFormat="1" applyFont="1" applyFill="1" applyBorder="1" applyAlignment="1">
      <alignment horizontal="center" vertical="center" wrapText="1"/>
    </xf>
    <xf numFmtId="49" fontId="17" fillId="4" borderId="42" xfId="0" applyNumberFormat="1" applyFont="1" applyFill="1" applyBorder="1" applyAlignment="1">
      <alignment horizontal="left" vertical="center" wrapText="1"/>
    </xf>
    <xf numFmtId="0" fontId="17" fillId="4" borderId="48" xfId="0" applyFont="1" applyFill="1" applyBorder="1" applyAlignment="1">
      <alignment horizontal="left" vertical="center"/>
    </xf>
    <xf numFmtId="0" fontId="17" fillId="4" borderId="77" xfId="0" applyFont="1" applyFill="1" applyBorder="1" applyAlignment="1">
      <alignment horizontal="center" vertical="center"/>
    </xf>
    <xf numFmtId="0" fontId="17" fillId="4" borderId="78" xfId="0" applyFont="1" applyFill="1" applyBorder="1" applyAlignment="1">
      <alignment horizontal="center" vertical="center"/>
    </xf>
    <xf numFmtId="0" fontId="17" fillId="4" borderId="80" xfId="0" applyFont="1" applyFill="1" applyBorder="1" applyAlignment="1">
      <alignment horizontal="center" vertical="center"/>
    </xf>
    <xf numFmtId="0" fontId="17" fillId="4" borderId="72" xfId="0" applyFont="1" applyFill="1" applyBorder="1" applyAlignment="1">
      <alignment horizontal="center" vertical="center"/>
    </xf>
    <xf numFmtId="0" fontId="17" fillId="4" borderId="29" xfId="0" applyFont="1" applyFill="1" applyBorder="1" applyAlignment="1">
      <alignment horizontal="center" vertical="center"/>
    </xf>
    <xf numFmtId="0" fontId="17" fillId="4" borderId="28" xfId="0" applyFont="1" applyFill="1" applyBorder="1" applyAlignment="1">
      <alignment horizontal="center" vertical="center"/>
    </xf>
    <xf numFmtId="0" fontId="17" fillId="4" borderId="53" xfId="0" applyFont="1" applyFill="1" applyBorder="1" applyAlignment="1">
      <alignment horizontal="center" vertical="center" wrapText="1"/>
    </xf>
    <xf numFmtId="49" fontId="17" fillId="4" borderId="35" xfId="0" applyNumberFormat="1" applyFont="1" applyFill="1" applyBorder="1" applyAlignment="1">
      <alignment horizontal="left" vertical="center" wrapText="1"/>
    </xf>
    <xf numFmtId="49" fontId="17" fillId="4" borderId="4" xfId="0" applyNumberFormat="1" applyFont="1" applyFill="1" applyBorder="1" applyAlignment="1">
      <alignment horizontal="left" vertical="center" wrapText="1"/>
    </xf>
    <xf numFmtId="49" fontId="17" fillId="4" borderId="17" xfId="0" applyNumberFormat="1" applyFont="1" applyFill="1" applyBorder="1" applyAlignment="1">
      <alignment horizontal="left" vertical="center" wrapText="1"/>
    </xf>
    <xf numFmtId="49" fontId="17" fillId="6" borderId="51" xfId="0" applyNumberFormat="1" applyFont="1" applyFill="1" applyBorder="1" applyAlignment="1">
      <alignment horizontal="left" vertical="center" wrapText="1"/>
    </xf>
    <xf numFmtId="49" fontId="17" fillId="6" borderId="33" xfId="0" applyNumberFormat="1" applyFont="1" applyFill="1" applyBorder="1" applyAlignment="1">
      <alignment horizontal="left" vertical="center" wrapText="1"/>
    </xf>
    <xf numFmtId="49" fontId="17" fillId="4" borderId="21" xfId="0" applyNumberFormat="1" applyFont="1" applyFill="1" applyBorder="1" applyAlignment="1">
      <alignment horizontal="left" vertical="center" wrapText="1"/>
    </xf>
    <xf numFmtId="49" fontId="17" fillId="4" borderId="1" xfId="0" applyNumberFormat="1" applyFont="1" applyFill="1" applyBorder="1" applyAlignment="1">
      <alignment horizontal="left" vertical="center" wrapText="1"/>
    </xf>
    <xf numFmtId="49" fontId="17" fillId="4" borderId="9" xfId="0" applyNumberFormat="1" applyFont="1" applyFill="1" applyBorder="1" applyAlignment="1">
      <alignment horizontal="left" vertical="center" wrapText="1"/>
    </xf>
    <xf numFmtId="0" fontId="55" fillId="0" borderId="0" xfId="0" applyFont="1" applyAlignment="1">
      <alignment horizontal="left" vertical="center" wrapText="1"/>
    </xf>
    <xf numFmtId="0" fontId="54" fillId="0" borderId="0" xfId="0" applyFont="1" applyAlignment="1">
      <alignment horizontal="left" vertical="center" wrapText="1"/>
    </xf>
    <xf numFmtId="0" fontId="17" fillId="4" borderId="13"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17" fillId="4" borderId="26" xfId="0" applyFont="1" applyFill="1" applyBorder="1" applyAlignment="1">
      <alignment horizontal="center" vertical="center" wrapText="1"/>
    </xf>
    <xf numFmtId="0" fontId="34" fillId="4" borderId="12" xfId="0" applyFont="1" applyFill="1" applyBorder="1" applyAlignment="1">
      <alignment horizontal="center" vertical="center" wrapText="1"/>
    </xf>
    <xf numFmtId="0" fontId="34" fillId="4" borderId="9" xfId="0" applyFont="1" applyFill="1" applyBorder="1" applyAlignment="1">
      <alignment horizontal="center" vertical="center" wrapText="1"/>
    </xf>
    <xf numFmtId="49" fontId="34" fillId="4" borderId="23" xfId="0" applyNumberFormat="1" applyFont="1" applyFill="1" applyBorder="1" applyAlignment="1">
      <alignment horizontal="center" vertical="center" wrapText="1"/>
    </xf>
    <xf numFmtId="49" fontId="34" fillId="4" borderId="10" xfId="0" applyNumberFormat="1" applyFont="1" applyFill="1" applyBorder="1" applyAlignment="1">
      <alignment horizontal="center" vertical="center" wrapText="1"/>
    </xf>
    <xf numFmtId="0" fontId="14" fillId="4" borderId="0" xfId="0" applyFont="1" applyFill="1" applyAlignment="1">
      <alignment horizontal="left" vertical="center" wrapText="1"/>
    </xf>
    <xf numFmtId="49" fontId="17" fillId="4" borderId="0" xfId="0" applyNumberFormat="1" applyFont="1" applyFill="1" applyAlignment="1">
      <alignment horizontal="left" vertical="center" wrapText="1"/>
    </xf>
    <xf numFmtId="49" fontId="17" fillId="4" borderId="8" xfId="0" applyNumberFormat="1" applyFont="1" applyFill="1" applyBorder="1" applyAlignment="1">
      <alignment horizontal="left" vertical="center" wrapText="1"/>
    </xf>
    <xf numFmtId="0" fontId="17" fillId="4" borderId="19" xfId="0" applyFont="1" applyFill="1" applyBorder="1" applyAlignment="1">
      <alignment horizontal="center" vertical="center"/>
    </xf>
    <xf numFmtId="0" fontId="17" fillId="4" borderId="20" xfId="0" applyFont="1" applyFill="1" applyBorder="1" applyAlignment="1">
      <alignment horizontal="center" vertical="center"/>
    </xf>
    <xf numFmtId="0" fontId="17" fillId="4" borderId="1" xfId="0" applyFont="1" applyFill="1" applyBorder="1" applyAlignment="1">
      <alignment horizontal="center" vertical="center"/>
    </xf>
    <xf numFmtId="0" fontId="17" fillId="4" borderId="22" xfId="0" applyFont="1" applyFill="1" applyBorder="1" applyAlignment="1">
      <alignment horizontal="center" vertical="center"/>
    </xf>
    <xf numFmtId="0" fontId="17" fillId="4" borderId="0" xfId="0" applyFont="1" applyFill="1" applyAlignment="1">
      <alignment horizontal="left" wrapText="1"/>
    </xf>
    <xf numFmtId="0" fontId="17" fillId="4" borderId="39" xfId="0" applyFont="1" applyFill="1" applyBorder="1" applyAlignment="1">
      <alignment horizontal="left" wrapText="1"/>
    </xf>
    <xf numFmtId="49" fontId="17" fillId="4" borderId="13" xfId="0" applyNumberFormat="1" applyFont="1" applyFill="1" applyBorder="1" applyAlignment="1">
      <alignment horizontal="center" vertical="center" wrapText="1"/>
    </xf>
    <xf numFmtId="49" fontId="17" fillId="4" borderId="6" xfId="0" applyNumberFormat="1" applyFont="1" applyFill="1" applyBorder="1" applyAlignment="1">
      <alignment horizontal="center" vertical="center" wrapText="1"/>
    </xf>
    <xf numFmtId="49" fontId="17" fillId="4" borderId="7" xfId="0" applyNumberFormat="1" applyFont="1" applyFill="1" applyBorder="1" applyAlignment="1">
      <alignment horizontal="center" vertical="center" wrapText="1"/>
    </xf>
    <xf numFmtId="49" fontId="17" fillId="4" borderId="21" xfId="0" applyNumberFormat="1" applyFont="1" applyFill="1" applyBorder="1" applyAlignment="1">
      <alignment horizontal="center" vertical="center" wrapText="1"/>
    </xf>
    <xf numFmtId="49" fontId="17" fillId="4" borderId="1" xfId="0" applyNumberFormat="1" applyFont="1" applyFill="1" applyBorder="1" applyAlignment="1">
      <alignment horizontal="center" vertical="center" wrapText="1"/>
    </xf>
    <xf numFmtId="49" fontId="17" fillId="4" borderId="48" xfId="0" applyNumberFormat="1" applyFont="1" applyFill="1" applyBorder="1" applyAlignment="1">
      <alignment horizontal="left" vertical="center" wrapText="1"/>
    </xf>
    <xf numFmtId="0" fontId="17" fillId="4" borderId="35" xfId="0" applyFont="1" applyFill="1" applyBorder="1" applyAlignment="1">
      <alignment horizontal="center" vertical="center"/>
    </xf>
    <xf numFmtId="0" fontId="17" fillId="4" borderId="21" xfId="0" applyFont="1" applyFill="1" applyBorder="1" applyAlignment="1">
      <alignment horizontal="center" vertical="center"/>
    </xf>
    <xf numFmtId="0" fontId="17" fillId="4" borderId="23" xfId="0" applyFont="1" applyFill="1" applyBorder="1" applyAlignment="1">
      <alignment horizontal="center" vertical="center"/>
    </xf>
    <xf numFmtId="0" fontId="11" fillId="4" borderId="11"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30"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17" fillId="4" borderId="9" xfId="0" applyFont="1" applyFill="1" applyBorder="1" applyAlignment="1">
      <alignment horizontal="left" vertical="center"/>
    </xf>
    <xf numFmtId="0" fontId="17" fillId="4" borderId="6" xfId="0" applyFont="1" applyFill="1" applyBorder="1" applyAlignment="1">
      <alignment horizontal="left" vertical="center"/>
    </xf>
    <xf numFmtId="0" fontId="17" fillId="4" borderId="26" xfId="0" applyFont="1" applyFill="1" applyBorder="1" applyAlignment="1">
      <alignment horizontal="left" vertical="center"/>
    </xf>
    <xf numFmtId="0" fontId="17" fillId="6" borderId="14" xfId="0" applyFont="1" applyFill="1" applyBorder="1" applyAlignment="1">
      <alignment horizontal="center" vertical="center"/>
    </xf>
    <xf numFmtId="0" fontId="17" fillId="6" borderId="46" xfId="0" applyFont="1" applyFill="1" applyBorder="1" applyAlignment="1">
      <alignment horizontal="center" vertical="center"/>
    </xf>
    <xf numFmtId="0" fontId="19" fillId="4" borderId="64" xfId="0" applyFont="1" applyFill="1" applyBorder="1" applyAlignment="1">
      <alignment horizontal="center" vertical="center"/>
    </xf>
    <xf numFmtId="0" fontId="19" fillId="4" borderId="38" xfId="0" applyFont="1" applyFill="1" applyBorder="1" applyAlignment="1">
      <alignment horizontal="center" vertical="center"/>
    </xf>
    <xf numFmtId="0" fontId="10" fillId="4" borderId="0" xfId="0" applyFont="1" applyFill="1" applyAlignment="1">
      <alignment horizontal="center" wrapText="1"/>
    </xf>
    <xf numFmtId="0" fontId="17" fillId="4" borderId="43" xfId="0" applyFont="1" applyFill="1" applyBorder="1" applyAlignment="1">
      <alignment horizontal="center" vertical="center"/>
    </xf>
    <xf numFmtId="0" fontId="31" fillId="4" borderId="12" xfId="0" applyFont="1" applyFill="1" applyBorder="1" applyAlignment="1">
      <alignment horizontal="center" vertical="center"/>
    </xf>
    <xf numFmtId="0" fontId="31" fillId="4" borderId="41" xfId="0" applyFont="1" applyFill="1" applyBorder="1" applyAlignment="1">
      <alignment horizontal="center" vertical="center"/>
    </xf>
    <xf numFmtId="0" fontId="31" fillId="4" borderId="42" xfId="0" applyFont="1" applyFill="1" applyBorder="1" applyAlignment="1">
      <alignment horizontal="center" vertical="center"/>
    </xf>
    <xf numFmtId="0" fontId="17" fillId="4" borderId="29"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1" fillId="4" borderId="9"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7" xfId="0" applyFont="1" applyFill="1" applyBorder="1" applyAlignment="1">
      <alignment horizontal="center" vertical="center"/>
    </xf>
    <xf numFmtId="4" fontId="11" fillId="4" borderId="9" xfId="0" applyNumberFormat="1" applyFont="1" applyFill="1" applyBorder="1" applyAlignment="1">
      <alignment horizontal="center" vertical="center"/>
    </xf>
    <xf numFmtId="4" fontId="11" fillId="4" borderId="6" xfId="0" applyNumberFormat="1" applyFont="1" applyFill="1" applyBorder="1" applyAlignment="1">
      <alignment horizontal="center" vertical="center"/>
    </xf>
    <xf numFmtId="4" fontId="11" fillId="4" borderId="7" xfId="0" applyNumberFormat="1" applyFont="1" applyFill="1" applyBorder="1" applyAlignment="1">
      <alignment horizontal="center" vertical="center"/>
    </xf>
    <xf numFmtId="4" fontId="11" fillId="4" borderId="14" xfId="0" applyNumberFormat="1" applyFont="1" applyFill="1" applyBorder="1" applyAlignment="1">
      <alignment horizontal="center" vertical="center"/>
    </xf>
    <xf numFmtId="4" fontId="11" fillId="4" borderId="33" xfId="0" applyNumberFormat="1" applyFont="1" applyFill="1" applyBorder="1" applyAlignment="1">
      <alignment horizontal="center" vertical="center"/>
    </xf>
    <xf numFmtId="4" fontId="11" fillId="4" borderId="46" xfId="0" applyNumberFormat="1" applyFont="1" applyFill="1" applyBorder="1" applyAlignment="1">
      <alignment horizontal="center" vertical="center"/>
    </xf>
    <xf numFmtId="4" fontId="11" fillId="4" borderId="26" xfId="0" applyNumberFormat="1" applyFont="1" applyFill="1" applyBorder="1" applyAlignment="1">
      <alignment horizontal="center" vertical="center"/>
    </xf>
    <xf numFmtId="0" fontId="31" fillId="4" borderId="9" xfId="0" applyFont="1" applyFill="1" applyBorder="1" applyAlignment="1">
      <alignment horizontal="center" vertical="center"/>
    </xf>
    <xf numFmtId="0" fontId="31" fillId="4" borderId="6" xfId="0" applyFont="1" applyFill="1" applyBorder="1" applyAlignment="1">
      <alignment horizontal="center" vertical="center"/>
    </xf>
    <xf numFmtId="0" fontId="31" fillId="4" borderId="26" xfId="0" applyFont="1" applyFill="1" applyBorder="1" applyAlignment="1">
      <alignment horizontal="center" vertical="center"/>
    </xf>
    <xf numFmtId="0" fontId="11" fillId="4" borderId="26" xfId="0" applyFont="1" applyFill="1" applyBorder="1" applyAlignment="1">
      <alignment horizontal="center" vertical="center"/>
    </xf>
    <xf numFmtId="0" fontId="49" fillId="4" borderId="13" xfId="0" applyFont="1" applyFill="1" applyBorder="1" applyAlignment="1">
      <alignment horizontal="center" vertical="center" wrapText="1"/>
    </xf>
    <xf numFmtId="0" fontId="49" fillId="4" borderId="6" xfId="0" applyFont="1" applyFill="1" applyBorder="1" applyAlignment="1">
      <alignment horizontal="center" vertical="center" wrapText="1"/>
    </xf>
    <xf numFmtId="0" fontId="49" fillId="4" borderId="7" xfId="0" applyFont="1" applyFill="1" applyBorder="1" applyAlignment="1">
      <alignment horizontal="center" vertical="center" wrapText="1"/>
    </xf>
    <xf numFmtId="0" fontId="49" fillId="4" borderId="9" xfId="0" applyFont="1" applyFill="1" applyBorder="1" applyAlignment="1">
      <alignment horizontal="center" vertical="center" wrapText="1"/>
    </xf>
    <xf numFmtId="0" fontId="49" fillId="4" borderId="26"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4" borderId="22" xfId="0" applyFont="1" applyFill="1" applyBorder="1" applyAlignment="1">
      <alignment horizontal="center" vertical="center" wrapText="1"/>
    </xf>
    <xf numFmtId="0" fontId="49" fillId="4" borderId="53" xfId="0" applyFont="1" applyFill="1" applyBorder="1" applyAlignment="1">
      <alignment horizontal="center" vertical="center" wrapText="1"/>
    </xf>
    <xf numFmtId="0" fontId="49" fillId="4" borderId="41" xfId="0" applyFont="1" applyFill="1" applyBorder="1" applyAlignment="1">
      <alignment horizontal="center" vertical="center" wrapText="1"/>
    </xf>
    <xf numFmtId="0" fontId="49" fillId="4" borderId="42" xfId="0" applyFont="1" applyFill="1" applyBorder="1" applyAlignment="1">
      <alignment horizontal="center" vertical="center" wrapText="1"/>
    </xf>
    <xf numFmtId="0" fontId="31" fillId="4" borderId="7" xfId="0" applyFont="1" applyFill="1" applyBorder="1" applyAlignment="1">
      <alignment horizontal="center" vertical="center"/>
    </xf>
    <xf numFmtId="4" fontId="11" fillId="4" borderId="74" xfId="0" applyNumberFormat="1" applyFont="1" applyFill="1" applyBorder="1" applyAlignment="1">
      <alignment horizontal="center" vertical="center"/>
    </xf>
    <xf numFmtId="0" fontId="24" fillId="4" borderId="18" xfId="0" applyFont="1" applyFill="1" applyBorder="1" applyAlignment="1">
      <alignment horizontal="center" vertical="center"/>
    </xf>
    <xf numFmtId="0" fontId="24" fillId="4" borderId="12" xfId="0" applyFont="1" applyFill="1" applyBorder="1" applyAlignment="1">
      <alignment horizontal="center" vertical="center"/>
    </xf>
    <xf numFmtId="0" fontId="24" fillId="4" borderId="21" xfId="0" applyFont="1" applyFill="1" applyBorder="1" applyAlignment="1">
      <alignment horizontal="center" vertical="center"/>
    </xf>
    <xf numFmtId="0" fontId="24" fillId="4" borderId="9" xfId="0" applyFont="1" applyFill="1" applyBorder="1" applyAlignment="1">
      <alignment horizontal="center" vertical="center"/>
    </xf>
    <xf numFmtId="0" fontId="13" fillId="4" borderId="27" xfId="0" applyFont="1" applyFill="1" applyBorder="1" applyAlignment="1">
      <alignment horizontal="center" vertical="center"/>
    </xf>
    <xf numFmtId="0" fontId="13" fillId="4" borderId="32" xfId="0" applyFont="1" applyFill="1" applyBorder="1" applyAlignment="1">
      <alignment horizontal="center" vertical="center"/>
    </xf>
    <xf numFmtId="0" fontId="13" fillId="4" borderId="17"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9" xfId="0" applyFont="1" applyFill="1" applyBorder="1" applyAlignment="1">
      <alignment horizontal="center" vertical="center"/>
    </xf>
    <xf numFmtId="0" fontId="49" fillId="4" borderId="27" xfId="0" applyFont="1" applyFill="1" applyBorder="1" applyAlignment="1">
      <alignment horizontal="center" vertical="center" wrapText="1"/>
    </xf>
    <xf numFmtId="0" fontId="49" fillId="4" borderId="3" xfId="0" applyFont="1" applyFill="1" applyBorder="1" applyAlignment="1">
      <alignment horizontal="center" vertical="center" wrapText="1"/>
    </xf>
    <xf numFmtId="0" fontId="49" fillId="4" borderId="28" xfId="0" applyFont="1" applyFill="1" applyBorder="1" applyAlignment="1">
      <alignment horizontal="center" vertical="center" wrapText="1"/>
    </xf>
    <xf numFmtId="0" fontId="22" fillId="4" borderId="13"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13" fillId="4" borderId="51" xfId="0" applyFont="1" applyFill="1" applyBorder="1" applyAlignment="1">
      <alignment horizontal="center" vertical="center"/>
    </xf>
    <xf numFmtId="0" fontId="13" fillId="4" borderId="46" xfId="0" applyFont="1" applyFill="1" applyBorder="1" applyAlignment="1">
      <alignment horizontal="center" vertical="center"/>
    </xf>
    <xf numFmtId="0" fontId="13" fillId="4" borderId="14" xfId="0" applyFont="1" applyFill="1" applyBorder="1" applyAlignment="1">
      <alignment horizontal="center" vertical="center"/>
    </xf>
    <xf numFmtId="0" fontId="19" fillId="4" borderId="51" xfId="0" applyFont="1" applyFill="1" applyBorder="1" applyAlignment="1">
      <alignment horizontal="center" vertical="center"/>
    </xf>
    <xf numFmtId="0" fontId="19" fillId="4" borderId="46" xfId="0" applyFont="1" applyFill="1" applyBorder="1" applyAlignment="1">
      <alignment horizontal="center" vertical="center"/>
    </xf>
    <xf numFmtId="0" fontId="19" fillId="4" borderId="14" xfId="0" applyFont="1" applyFill="1" applyBorder="1" applyAlignment="1">
      <alignment horizontal="center" vertical="center"/>
    </xf>
    <xf numFmtId="0" fontId="9" fillId="4" borderId="0" xfId="0" applyFont="1" applyFill="1" applyAlignment="1">
      <alignment horizontal="left" vertical="center"/>
    </xf>
    <xf numFmtId="0" fontId="31" fillId="4" borderId="52" xfId="0" applyFont="1" applyFill="1" applyBorder="1" applyAlignment="1">
      <alignment horizontal="center" vertical="center"/>
    </xf>
    <xf numFmtId="0" fontId="31" fillId="4" borderId="4" xfId="0" applyFont="1" applyFill="1" applyBorder="1" applyAlignment="1">
      <alignment horizontal="center" vertical="center"/>
    </xf>
    <xf numFmtId="0" fontId="11" fillId="4" borderId="18"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24" fillId="4" borderId="53" xfId="0" applyFont="1" applyFill="1" applyBorder="1" applyAlignment="1">
      <alignment horizontal="center" vertical="center" wrapText="1"/>
    </xf>
    <xf numFmtId="0" fontId="24" fillId="4" borderId="13" xfId="0" applyFont="1" applyFill="1" applyBorder="1" applyAlignment="1">
      <alignment horizontal="center" vertical="center" wrapText="1"/>
    </xf>
    <xf numFmtId="0" fontId="13" fillId="4" borderId="51" xfId="0" applyFont="1" applyFill="1" applyBorder="1" applyAlignment="1">
      <alignment horizontal="left" vertical="center"/>
    </xf>
    <xf numFmtId="0" fontId="13" fillId="4" borderId="33" xfId="0" applyFont="1" applyFill="1" applyBorder="1" applyAlignment="1">
      <alignment horizontal="left" vertical="center"/>
    </xf>
    <xf numFmtId="0" fontId="13" fillId="4" borderId="33"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53" xfId="0" applyFont="1" applyFill="1" applyBorder="1" applyAlignment="1">
      <alignment horizontal="center" vertical="center" wrapText="1"/>
    </xf>
    <xf numFmtId="0" fontId="0" fillId="0" borderId="42" xfId="0" applyBorder="1" applyAlignment="1">
      <alignment horizontal="center" vertical="center" wrapText="1"/>
    </xf>
    <xf numFmtId="0" fontId="11" fillId="4" borderId="23"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7" fillId="6" borderId="13" xfId="0" applyFont="1" applyFill="1" applyBorder="1" applyAlignment="1">
      <alignment horizontal="left" vertical="center" wrapText="1"/>
    </xf>
    <xf numFmtId="0" fontId="17" fillId="6" borderId="6" xfId="0" applyFont="1" applyFill="1" applyBorder="1" applyAlignment="1">
      <alignment horizontal="left" vertical="center" wrapText="1"/>
    </xf>
    <xf numFmtId="0" fontId="17" fillId="6" borderId="7" xfId="0" applyFont="1" applyFill="1" applyBorder="1" applyAlignment="1">
      <alignment horizontal="left" vertical="center" wrapText="1"/>
    </xf>
    <xf numFmtId="0" fontId="17" fillId="4" borderId="39" xfId="0" applyFont="1" applyFill="1" applyBorder="1" applyAlignment="1">
      <alignment horizontal="center" vertical="center"/>
    </xf>
    <xf numFmtId="0" fontId="17" fillId="4" borderId="40" xfId="0" applyFont="1" applyFill="1" applyBorder="1" applyAlignment="1">
      <alignment horizontal="center" vertical="center"/>
    </xf>
    <xf numFmtId="49" fontId="34" fillId="4" borderId="53" xfId="0" applyNumberFormat="1" applyFont="1" applyFill="1" applyBorder="1" applyAlignment="1">
      <alignment horizontal="center" vertical="center" wrapText="1"/>
    </xf>
    <xf numFmtId="49" fontId="34" fillId="4" borderId="41" xfId="0" applyNumberFormat="1" applyFont="1" applyFill="1" applyBorder="1" applyAlignment="1">
      <alignment horizontal="center" vertical="center" wrapText="1"/>
    </xf>
    <xf numFmtId="49" fontId="34" fillId="4" borderId="45" xfId="0" applyNumberFormat="1" applyFont="1" applyFill="1" applyBorder="1" applyAlignment="1">
      <alignment horizontal="center" vertical="center" wrapText="1"/>
    </xf>
    <xf numFmtId="0" fontId="17" fillId="4" borderId="48" xfId="0" applyFont="1" applyFill="1" applyBorder="1" applyAlignment="1">
      <alignment horizontal="left" vertical="center" wrapText="1"/>
    </xf>
    <xf numFmtId="0" fontId="17" fillId="4" borderId="45" xfId="0" applyFont="1" applyFill="1" applyBorder="1" applyAlignment="1">
      <alignment horizontal="center" vertical="center"/>
    </xf>
    <xf numFmtId="0" fontId="17" fillId="4" borderId="7" xfId="0" applyFont="1" applyFill="1" applyBorder="1" applyAlignment="1">
      <alignment horizontal="center" vertical="center"/>
    </xf>
    <xf numFmtId="0" fontId="17" fillId="4" borderId="12" xfId="0" applyFont="1" applyFill="1" applyBorder="1" applyAlignment="1">
      <alignment horizontal="center" vertical="center"/>
    </xf>
    <xf numFmtId="0" fontId="17" fillId="4" borderId="9" xfId="0" applyFont="1" applyFill="1" applyBorder="1" applyAlignment="1">
      <alignment horizontal="center" vertical="center"/>
    </xf>
    <xf numFmtId="0" fontId="17" fillId="4" borderId="14"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58" xfId="0" applyFont="1" applyFill="1" applyBorder="1" applyAlignment="1">
      <alignment horizontal="center" vertical="center"/>
    </xf>
    <xf numFmtId="0" fontId="17" fillId="4" borderId="30" xfId="0" applyFont="1" applyFill="1" applyBorder="1" applyAlignment="1">
      <alignment horizontal="center" vertical="center"/>
    </xf>
    <xf numFmtId="0" fontId="17" fillId="4" borderId="17" xfId="0" applyFont="1" applyFill="1" applyBorder="1" applyAlignment="1">
      <alignment horizontal="center" vertical="center"/>
    </xf>
    <xf numFmtId="0" fontId="17" fillId="6" borderId="27"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6" borderId="32" xfId="0" applyFont="1" applyFill="1" applyBorder="1" applyAlignment="1">
      <alignment horizontal="center" vertical="center" wrapText="1"/>
    </xf>
    <xf numFmtId="0" fontId="13" fillId="4" borderId="54" xfId="0" applyFont="1" applyFill="1" applyBorder="1" applyAlignment="1">
      <alignment horizontal="center" vertical="center" wrapText="1"/>
    </xf>
    <xf numFmtId="0" fontId="13" fillId="4" borderId="61" xfId="0" applyFont="1" applyFill="1" applyBorder="1" applyAlignment="1">
      <alignment horizontal="center" vertical="center" wrapText="1"/>
    </xf>
    <xf numFmtId="0" fontId="13" fillId="4" borderId="63" xfId="0" applyFont="1" applyFill="1" applyBorder="1" applyAlignment="1">
      <alignment horizontal="center" vertical="center" wrapText="1"/>
    </xf>
    <xf numFmtId="0" fontId="24" fillId="6" borderId="12" xfId="0" applyFont="1" applyFill="1" applyBorder="1" applyAlignment="1">
      <alignment horizontal="left" vertical="center" wrapText="1"/>
    </xf>
    <xf numFmtId="0" fontId="24" fillId="6" borderId="45" xfId="0" applyFont="1" applyFill="1" applyBorder="1" applyAlignment="1">
      <alignment horizontal="left" vertical="center" wrapText="1"/>
    </xf>
    <xf numFmtId="0" fontId="24" fillId="4" borderId="48" xfId="0" applyFont="1" applyFill="1" applyBorder="1" applyAlignment="1">
      <alignment horizontal="left" vertical="center" wrapText="1"/>
    </xf>
    <xf numFmtId="0" fontId="24" fillId="4" borderId="0" xfId="0" applyFont="1" applyFill="1" applyAlignment="1">
      <alignment horizontal="left" vertical="center"/>
    </xf>
    <xf numFmtId="0" fontId="14" fillId="4" borderId="0" xfId="0" applyFont="1" applyFill="1" applyAlignment="1">
      <alignment horizontal="center" vertical="center" wrapText="1"/>
    </xf>
    <xf numFmtId="49" fontId="17" fillId="4" borderId="51" xfId="0" applyNumberFormat="1" applyFont="1" applyFill="1" applyBorder="1" applyAlignment="1">
      <alignment horizontal="center" vertical="center" wrapText="1"/>
    </xf>
    <xf numFmtId="49" fontId="17" fillId="4" borderId="33" xfId="0" applyNumberFormat="1" applyFont="1" applyFill="1" applyBorder="1" applyAlignment="1">
      <alignment horizontal="center" vertical="center" wrapText="1"/>
    </xf>
    <xf numFmtId="49" fontId="17" fillId="4" borderId="46" xfId="0" applyNumberFormat="1" applyFont="1" applyFill="1" applyBorder="1" applyAlignment="1">
      <alignment horizontal="center" vertical="center" wrapText="1"/>
    </xf>
    <xf numFmtId="0" fontId="17" fillId="4" borderId="52" xfId="0" applyFont="1" applyFill="1" applyBorder="1" applyAlignment="1">
      <alignment horizontal="center" vertical="center"/>
    </xf>
    <xf numFmtId="0" fontId="17" fillId="4" borderId="4" xfId="0" applyFont="1" applyFill="1" applyBorder="1" applyAlignment="1">
      <alignment horizontal="center" vertical="center"/>
    </xf>
    <xf numFmtId="4" fontId="59" fillId="4" borderId="1" xfId="0" applyNumberFormat="1" applyFont="1" applyFill="1" applyBorder="1" applyAlignment="1">
      <alignment horizontal="center" vertical="center"/>
    </xf>
    <xf numFmtId="0" fontId="24" fillId="4" borderId="19" xfId="0" applyFont="1" applyFill="1" applyBorder="1" applyAlignment="1">
      <alignment horizontal="center" vertical="center"/>
    </xf>
    <xf numFmtId="0" fontId="24" fillId="4" borderId="20" xfId="0" applyFont="1" applyFill="1" applyBorder="1" applyAlignment="1">
      <alignment horizontal="center" vertical="center"/>
    </xf>
    <xf numFmtId="4" fontId="59" fillId="4" borderId="19" xfId="0" applyNumberFormat="1" applyFont="1" applyFill="1" applyBorder="1" applyAlignment="1">
      <alignment horizontal="center" vertical="center" wrapText="1"/>
    </xf>
    <xf numFmtId="4" fontId="59" fillId="4" borderId="1" xfId="0" applyNumberFormat="1" applyFont="1" applyFill="1" applyBorder="1" applyAlignment="1">
      <alignment horizontal="center" vertical="center" wrapText="1"/>
    </xf>
    <xf numFmtId="0" fontId="59" fillId="4" borderId="19" xfId="0" applyFont="1" applyFill="1" applyBorder="1" applyAlignment="1">
      <alignment horizontal="center" vertical="center" wrapText="1"/>
    </xf>
    <xf numFmtId="0" fontId="59" fillId="4" borderId="1" xfId="0" applyFont="1" applyFill="1" applyBorder="1" applyAlignment="1">
      <alignment horizontal="center" vertical="center" wrapText="1"/>
    </xf>
    <xf numFmtId="0" fontId="59" fillId="4" borderId="18" xfId="0" applyFont="1" applyFill="1" applyBorder="1" applyAlignment="1">
      <alignment horizontal="center" vertical="center" wrapText="1"/>
    </xf>
    <xf numFmtId="0" fontId="59" fillId="4" borderId="21" xfId="0" applyFont="1" applyFill="1" applyBorder="1" applyAlignment="1">
      <alignment horizontal="center" vertical="center" wrapText="1"/>
    </xf>
    <xf numFmtId="0" fontId="49" fillId="4" borderId="1" xfId="0" applyFont="1" applyFill="1" applyBorder="1" applyAlignment="1">
      <alignment horizontal="center"/>
    </xf>
    <xf numFmtId="0" fontId="49" fillId="4" borderId="22" xfId="0" applyFont="1" applyFill="1" applyBorder="1" applyAlignment="1">
      <alignment horizontal="center"/>
    </xf>
    <xf numFmtId="49" fontId="14" fillId="4" borderId="0" xfId="0" applyNumberFormat="1" applyFont="1" applyFill="1" applyAlignment="1">
      <alignment horizontal="center" vertical="center" wrapText="1"/>
    </xf>
    <xf numFmtId="0" fontId="24" fillId="4" borderId="55" xfId="0" applyFont="1" applyFill="1" applyBorder="1" applyAlignment="1">
      <alignment horizontal="center" vertical="center" wrapText="1"/>
    </xf>
    <xf numFmtId="0" fontId="24" fillId="4" borderId="56" xfId="0" applyFont="1" applyFill="1" applyBorder="1" applyAlignment="1">
      <alignment horizontal="center" vertical="center" wrapText="1"/>
    </xf>
    <xf numFmtId="0" fontId="24" fillId="4" borderId="57" xfId="0" applyFont="1" applyFill="1" applyBorder="1" applyAlignment="1">
      <alignment horizontal="center" vertical="center" wrapText="1"/>
    </xf>
    <xf numFmtId="0" fontId="24" fillId="4" borderId="12" xfId="0" applyFont="1" applyFill="1" applyBorder="1" applyAlignment="1">
      <alignment horizontal="center" vertical="center" wrapText="1"/>
    </xf>
    <xf numFmtId="0" fontId="24" fillId="4" borderId="14" xfId="0" applyFont="1" applyFill="1" applyBorder="1" applyAlignment="1">
      <alignment horizontal="center" vertical="center" wrapText="1"/>
    </xf>
    <xf numFmtId="0" fontId="24" fillId="4" borderId="35"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37" xfId="0" applyFont="1" applyFill="1" applyBorder="1" applyAlignment="1">
      <alignment horizontal="center" vertical="center" wrapText="1"/>
    </xf>
    <xf numFmtId="0" fontId="24" fillId="4" borderId="32" xfId="0" applyFont="1" applyFill="1" applyBorder="1" applyAlignment="1">
      <alignment horizontal="center" vertical="center" wrapText="1"/>
    </xf>
    <xf numFmtId="0" fontId="59" fillId="4" borderId="54" xfId="0" applyFont="1" applyFill="1" applyBorder="1" applyAlignment="1">
      <alignment horizontal="center" vertical="center" wrapText="1"/>
    </xf>
    <xf numFmtId="0" fontId="59" fillId="4" borderId="61" xfId="0" applyFont="1" applyFill="1" applyBorder="1" applyAlignment="1">
      <alignment horizontal="center" vertical="center" wrapText="1"/>
    </xf>
    <xf numFmtId="0" fontId="59" fillId="4" borderId="63" xfId="0" applyFont="1" applyFill="1" applyBorder="1" applyAlignment="1">
      <alignment horizontal="center" vertical="center" wrapText="1"/>
    </xf>
    <xf numFmtId="49" fontId="14" fillId="4" borderId="0" xfId="0" applyNumberFormat="1" applyFont="1" applyFill="1" applyAlignment="1">
      <alignment horizontal="left" vertical="center" wrapText="1"/>
    </xf>
    <xf numFmtId="16" fontId="24" fillId="4" borderId="0" xfId="0" applyNumberFormat="1" applyFont="1" applyFill="1" applyAlignment="1">
      <alignment horizontal="left" vertical="center" wrapText="1"/>
    </xf>
    <xf numFmtId="0" fontId="24" fillId="4" borderId="0" xfId="0" applyFont="1" applyFill="1" applyAlignment="1">
      <alignment horizontal="left" vertical="center" wrapText="1"/>
    </xf>
    <xf numFmtId="0" fontId="52" fillId="0" borderId="0" xfId="0" applyFont="1" applyAlignment="1">
      <alignment horizontal="left"/>
    </xf>
    <xf numFmtId="0" fontId="24" fillId="4" borderId="54" xfId="0" applyFont="1" applyFill="1" applyBorder="1" applyAlignment="1">
      <alignment horizontal="center" vertical="center" wrapText="1"/>
    </xf>
    <xf numFmtId="0" fontId="24" fillId="4" borderId="61" xfId="0" applyFont="1" applyFill="1" applyBorder="1" applyAlignment="1">
      <alignment horizontal="center" vertical="center" wrapText="1"/>
    </xf>
    <xf numFmtId="0" fontId="24" fillId="4" borderId="63" xfId="0" applyFont="1" applyFill="1" applyBorder="1" applyAlignment="1">
      <alignment horizontal="center" vertical="center" wrapText="1"/>
    </xf>
    <xf numFmtId="0" fontId="58" fillId="4" borderId="30" xfId="0" applyFont="1" applyFill="1" applyBorder="1" applyAlignment="1">
      <alignment horizontal="center" vertical="center" wrapText="1"/>
    </xf>
    <xf numFmtId="0" fontId="58" fillId="4" borderId="0" xfId="0" applyFont="1" applyFill="1" applyAlignment="1">
      <alignment horizontal="center" vertical="center" wrapText="1"/>
    </xf>
    <xf numFmtId="0" fontId="24" fillId="4" borderId="18" xfId="0" applyFont="1" applyFill="1" applyBorder="1" applyAlignment="1">
      <alignment horizontal="center" vertical="center" wrapText="1"/>
    </xf>
    <xf numFmtId="0" fontId="24" fillId="4" borderId="19" xfId="0" applyFont="1" applyFill="1" applyBorder="1" applyAlignment="1">
      <alignment horizontal="center" vertical="center" wrapText="1"/>
    </xf>
    <xf numFmtId="0" fontId="24" fillId="4" borderId="20" xfId="0" applyFont="1" applyFill="1" applyBorder="1" applyAlignment="1">
      <alignment horizontal="center" vertical="center" wrapText="1"/>
    </xf>
    <xf numFmtId="0" fontId="24" fillId="4" borderId="14" xfId="0" applyFont="1" applyFill="1" applyBorder="1" applyAlignment="1">
      <alignment horizontal="right" vertical="center" wrapText="1"/>
    </xf>
    <xf numFmtId="0" fontId="24" fillId="4" borderId="33" xfId="0" applyFont="1" applyFill="1" applyBorder="1" applyAlignment="1">
      <alignment horizontal="right" vertical="center" wrapText="1"/>
    </xf>
    <xf numFmtId="49" fontId="24" fillId="4" borderId="71" xfId="0" applyNumberFormat="1" applyFont="1" applyFill="1" applyBorder="1" applyAlignment="1">
      <alignment horizontal="center" vertical="center" wrapText="1"/>
    </xf>
    <xf numFmtId="49" fontId="24" fillId="4" borderId="70" xfId="0" applyNumberFormat="1" applyFont="1" applyFill="1" applyBorder="1" applyAlignment="1">
      <alignment horizontal="center" vertical="center" wrapText="1"/>
    </xf>
    <xf numFmtId="49" fontId="24" fillId="4" borderId="73" xfId="0" applyNumberFormat="1" applyFont="1" applyFill="1" applyBorder="1" applyAlignment="1">
      <alignment horizontal="center" vertical="center" wrapText="1"/>
    </xf>
    <xf numFmtId="0" fontId="24" fillId="4" borderId="58" xfId="0" applyFont="1" applyFill="1" applyBorder="1" applyAlignment="1">
      <alignment horizontal="center" vertical="center" wrapText="1"/>
    </xf>
    <xf numFmtId="0" fontId="24" fillId="4" borderId="48" xfId="0" applyFont="1" applyFill="1" applyBorder="1" applyAlignment="1">
      <alignment horizontal="center" vertical="center" wrapText="1"/>
    </xf>
    <xf numFmtId="0" fontId="24" fillId="4" borderId="30"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38" xfId="0" applyFont="1" applyFill="1" applyBorder="1" applyAlignment="1">
      <alignment horizontal="center" vertical="center" wrapText="1"/>
    </xf>
    <xf numFmtId="0" fontId="24" fillId="4" borderId="39" xfId="0" applyFont="1" applyFill="1" applyBorder="1" applyAlignment="1">
      <alignment horizontal="center" vertical="center" wrapText="1"/>
    </xf>
    <xf numFmtId="0" fontId="24" fillId="4" borderId="17" xfId="0" applyFont="1" applyFill="1" applyBorder="1" applyAlignment="1">
      <alignment horizontal="center" vertical="center" wrapText="1"/>
    </xf>
    <xf numFmtId="49" fontId="24" fillId="4" borderId="0" xfId="0" applyNumberFormat="1" applyFont="1" applyFill="1" applyAlignment="1">
      <alignment horizontal="left" vertical="center" wrapText="1"/>
    </xf>
    <xf numFmtId="0" fontId="24" fillId="4" borderId="52"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24" fillId="4" borderId="64" xfId="0" applyFont="1" applyFill="1" applyBorder="1" applyAlignment="1">
      <alignment horizontal="center" vertical="center" wrapText="1"/>
    </xf>
    <xf numFmtId="0" fontId="24" fillId="6" borderId="14" xfId="0" applyFont="1" applyFill="1" applyBorder="1" applyAlignment="1">
      <alignment horizontal="center" vertical="center" wrapText="1"/>
    </xf>
    <xf numFmtId="0" fontId="24" fillId="6" borderId="33" xfId="0" applyFont="1" applyFill="1" applyBorder="1" applyAlignment="1">
      <alignment horizontal="center" vertical="center" wrapText="1"/>
    </xf>
    <xf numFmtId="0" fontId="13" fillId="4" borderId="52"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64"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41" xfId="0" applyFont="1" applyFill="1" applyBorder="1" applyAlignment="1">
      <alignment horizontal="center" vertical="center" wrapText="1"/>
    </xf>
    <xf numFmtId="0" fontId="24" fillId="4" borderId="3" xfId="0" applyFont="1" applyFill="1" applyBorder="1" applyAlignment="1">
      <alignment horizontal="center" vertical="center" wrapText="1"/>
    </xf>
    <xf numFmtId="0" fontId="34" fillId="4" borderId="7"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17" fillId="4" borderId="0" xfId="0" applyFont="1" applyFill="1" applyAlignment="1">
      <alignment horizontal="right" vertical="center" wrapText="1"/>
    </xf>
    <xf numFmtId="0" fontId="17" fillId="4" borderId="0" xfId="0" applyFont="1" applyFill="1" applyAlignment="1">
      <alignment vertical="center" wrapText="1"/>
    </xf>
    <xf numFmtId="0" fontId="17" fillId="4" borderId="63" xfId="0" applyFont="1" applyFill="1" applyBorder="1" applyAlignment="1">
      <alignment horizontal="center" vertical="center" wrapText="1"/>
    </xf>
    <xf numFmtId="49" fontId="10" fillId="4" borderId="0" xfId="0" applyNumberFormat="1" applyFont="1" applyFill="1" applyAlignment="1">
      <alignment horizontal="left" vertical="center" wrapText="1"/>
    </xf>
    <xf numFmtId="49" fontId="17" fillId="4" borderId="53" xfId="0" applyNumberFormat="1" applyFont="1" applyFill="1" applyBorder="1" applyAlignment="1">
      <alignment vertical="center" wrapText="1"/>
    </xf>
    <xf numFmtId="49" fontId="17" fillId="4" borderId="41" xfId="0" applyNumberFormat="1" applyFont="1" applyFill="1" applyBorder="1" applyAlignment="1">
      <alignment vertical="center" wrapText="1"/>
    </xf>
    <xf numFmtId="49" fontId="17" fillId="4" borderId="45" xfId="0" applyNumberFormat="1" applyFont="1" applyFill="1" applyBorder="1" applyAlignment="1">
      <alignment vertical="center" wrapText="1"/>
    </xf>
    <xf numFmtId="49" fontId="11" fillId="4" borderId="13" xfId="0" applyNumberFormat="1" applyFont="1" applyFill="1" applyBorder="1" applyAlignment="1">
      <alignment vertical="center" wrapText="1"/>
    </xf>
    <xf numFmtId="49" fontId="11" fillId="4" borderId="6" xfId="0" applyNumberFormat="1" applyFont="1" applyFill="1" applyBorder="1" applyAlignment="1">
      <alignment vertical="center" wrapText="1"/>
    </xf>
    <xf numFmtId="49" fontId="11" fillId="4" borderId="7" xfId="0" applyNumberFormat="1" applyFont="1" applyFill="1" applyBorder="1" applyAlignment="1">
      <alignment vertical="center" wrapText="1"/>
    </xf>
    <xf numFmtId="0" fontId="34" fillId="4" borderId="21" xfId="0" applyFont="1" applyFill="1" applyBorder="1" applyAlignment="1">
      <alignment horizontal="center" vertical="center" wrapText="1"/>
    </xf>
    <xf numFmtId="0" fontId="17" fillId="4" borderId="22"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1" fillId="4" borderId="23" xfId="0" applyFont="1" applyFill="1" applyBorder="1" applyAlignment="1">
      <alignment horizontal="center" vertical="center" wrapText="1"/>
    </xf>
    <xf numFmtId="0" fontId="42" fillId="4" borderId="52" xfId="0" applyFont="1" applyFill="1" applyBorder="1" applyAlignment="1">
      <alignment horizontal="center" vertical="center" wrapText="1"/>
    </xf>
    <xf numFmtId="0" fontId="42" fillId="4" borderId="5" xfId="0" applyFont="1" applyFill="1" applyBorder="1" applyAlignment="1">
      <alignment horizontal="center" vertical="center" wrapText="1"/>
    </xf>
    <xf numFmtId="0" fontId="42" fillId="4" borderId="64" xfId="0" applyFont="1" applyFill="1" applyBorder="1" applyAlignment="1">
      <alignment horizontal="center" vertical="center" wrapText="1"/>
    </xf>
    <xf numFmtId="49" fontId="11" fillId="4" borderId="51" xfId="0" applyNumberFormat="1" applyFont="1" applyFill="1" applyBorder="1" applyAlignment="1">
      <alignment vertical="center" wrapText="1"/>
    </xf>
    <xf numFmtId="49" fontId="11" fillId="4" borderId="33" xfId="0" applyNumberFormat="1" applyFont="1" applyFill="1" applyBorder="1" applyAlignment="1">
      <alignment vertical="center" wrapText="1"/>
    </xf>
    <xf numFmtId="49" fontId="11" fillId="4" borderId="46" xfId="0" applyNumberFormat="1" applyFont="1" applyFill="1" applyBorder="1" applyAlignment="1">
      <alignment vertical="center" wrapText="1"/>
    </xf>
    <xf numFmtId="0" fontId="24" fillId="4" borderId="22" xfId="0" applyFont="1" applyFill="1" applyBorder="1" applyAlignment="1">
      <alignment horizontal="center" vertical="center" wrapText="1"/>
    </xf>
    <xf numFmtId="0" fontId="24" fillId="4" borderId="24" xfId="0" applyFont="1" applyFill="1" applyBorder="1" applyAlignment="1">
      <alignment horizontal="center" vertical="center" wrapText="1"/>
    </xf>
    <xf numFmtId="0" fontId="24" fillId="4" borderId="49" xfId="0" applyFont="1" applyFill="1" applyBorder="1" applyAlignment="1">
      <alignment horizontal="center" vertical="center" wrapText="1"/>
    </xf>
    <xf numFmtId="0" fontId="24" fillId="4" borderId="69" xfId="0" applyFont="1" applyFill="1" applyBorder="1" applyAlignment="1">
      <alignment horizontal="center" vertical="center" wrapText="1"/>
    </xf>
    <xf numFmtId="0" fontId="24" fillId="4" borderId="45" xfId="0" applyFont="1" applyFill="1" applyBorder="1" applyAlignment="1">
      <alignment horizontal="center" vertical="center" wrapText="1"/>
    </xf>
    <xf numFmtId="0" fontId="34" fillId="4" borderId="18" xfId="0" applyFont="1" applyFill="1" applyBorder="1" applyAlignment="1">
      <alignment horizontal="center" vertical="center" wrapText="1"/>
    </xf>
    <xf numFmtId="0" fontId="34" fillId="4" borderId="19" xfId="0" applyFont="1" applyFill="1" applyBorder="1" applyAlignment="1">
      <alignment horizontal="center" vertical="center" wrapText="1"/>
    </xf>
    <xf numFmtId="0" fontId="17" fillId="6" borderId="71" xfId="0" applyFont="1" applyFill="1" applyBorder="1" applyAlignment="1">
      <alignment horizontal="center" vertical="center" wrapText="1"/>
    </xf>
    <xf numFmtId="0" fontId="17" fillId="6" borderId="73" xfId="0" applyFont="1" applyFill="1" applyBorder="1" applyAlignment="1">
      <alignment horizontal="center" vertical="center" wrapText="1"/>
    </xf>
    <xf numFmtId="0" fontId="49" fillId="4" borderId="19" xfId="0" applyFont="1" applyFill="1" applyBorder="1" applyAlignment="1">
      <alignment horizontal="center" vertical="center" wrapText="1"/>
    </xf>
    <xf numFmtId="0" fontId="49" fillId="4" borderId="1" xfId="0" applyFont="1" applyFill="1" applyBorder="1" applyAlignment="1">
      <alignment horizontal="center" vertical="center" wrapText="1"/>
    </xf>
    <xf numFmtId="0" fontId="49" fillId="4" borderId="10" xfId="0" applyFont="1" applyFill="1" applyBorder="1" applyAlignment="1">
      <alignment horizontal="center" vertical="center" wrapText="1"/>
    </xf>
    <xf numFmtId="0" fontId="34" fillId="4" borderId="45"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50" xfId="0" applyFont="1" applyBorder="1" applyAlignment="1">
      <alignment horizontal="center" vertical="center" wrapText="1"/>
    </xf>
    <xf numFmtId="0" fontId="14" fillId="4" borderId="0" xfId="0" applyFont="1" applyFill="1" applyAlignment="1">
      <alignment horizontal="left" vertical="center"/>
    </xf>
    <xf numFmtId="0" fontId="14" fillId="4" borderId="0" xfId="0" applyFont="1" applyFill="1" applyAlignment="1">
      <alignment horizontal="center" vertical="center"/>
    </xf>
    <xf numFmtId="4" fontId="24" fillId="4" borderId="53" xfId="0" applyNumberFormat="1" applyFont="1" applyFill="1" applyBorder="1" applyAlignment="1">
      <alignment horizontal="center" vertical="center"/>
    </xf>
    <xf numFmtId="4" fontId="24" fillId="4" borderId="41" xfId="0" applyNumberFormat="1" applyFont="1" applyFill="1" applyBorder="1" applyAlignment="1">
      <alignment horizontal="center" vertical="center"/>
    </xf>
    <xf numFmtId="4" fontId="24" fillId="4" borderId="42" xfId="0" applyNumberFormat="1" applyFont="1" applyFill="1" applyBorder="1" applyAlignment="1">
      <alignment horizontal="center" vertical="center"/>
    </xf>
    <xf numFmtId="4" fontId="24" fillId="4" borderId="18" xfId="0" applyNumberFormat="1" applyFont="1" applyFill="1" applyBorder="1" applyAlignment="1">
      <alignment horizontal="center" vertical="center"/>
    </xf>
    <xf numFmtId="4" fontId="24" fillId="4" borderId="19" xfId="0" applyNumberFormat="1" applyFont="1" applyFill="1" applyBorder="1" applyAlignment="1">
      <alignment horizontal="center" vertical="center"/>
    </xf>
    <xf numFmtId="4" fontId="24" fillId="4" borderId="20" xfId="0" applyNumberFormat="1" applyFont="1" applyFill="1" applyBorder="1" applyAlignment="1">
      <alignment horizontal="center" vertical="center"/>
    </xf>
    <xf numFmtId="4" fontId="59" fillId="4" borderId="69" xfId="0" applyNumberFormat="1" applyFont="1" applyFill="1" applyBorder="1" applyAlignment="1">
      <alignment horizontal="center" vertical="center" wrapText="1"/>
    </xf>
    <xf numFmtId="4" fontId="59" fillId="4" borderId="62" xfId="0" applyNumberFormat="1" applyFont="1" applyFill="1" applyBorder="1" applyAlignment="1">
      <alignment horizontal="center" vertical="center" wrapText="1"/>
    </xf>
    <xf numFmtId="4" fontId="59" fillId="4" borderId="65" xfId="0" applyNumberFormat="1" applyFont="1" applyFill="1" applyBorder="1" applyAlignment="1">
      <alignment horizontal="center" vertical="center" wrapText="1"/>
    </xf>
    <xf numFmtId="0" fontId="59" fillId="4" borderId="52" xfId="0" applyFont="1" applyFill="1" applyBorder="1" applyAlignment="1">
      <alignment horizontal="center" vertical="center" wrapText="1"/>
    </xf>
    <xf numFmtId="0" fontId="59" fillId="4" borderId="5" xfId="0" applyFont="1" applyFill="1" applyBorder="1" applyAlignment="1">
      <alignment horizontal="center" vertical="center" wrapText="1"/>
    </xf>
    <xf numFmtId="0" fontId="59" fillId="4" borderId="64" xfId="0" applyFont="1" applyFill="1" applyBorder="1" applyAlignment="1">
      <alignment horizontal="center" vertical="center" wrapText="1"/>
    </xf>
    <xf numFmtId="0" fontId="42" fillId="4" borderId="54" xfId="0" applyFont="1" applyFill="1" applyBorder="1" applyAlignment="1">
      <alignment horizontal="center" vertical="center"/>
    </xf>
    <xf numFmtId="0" fontId="42" fillId="4" borderId="61" xfId="0" applyFont="1" applyFill="1" applyBorder="1" applyAlignment="1">
      <alignment horizontal="center" vertical="center"/>
    </xf>
    <xf numFmtId="0" fontId="13" fillId="4" borderId="54" xfId="0" applyFont="1" applyFill="1" applyBorder="1" applyAlignment="1">
      <alignment horizontal="center" vertical="center"/>
    </xf>
    <xf numFmtId="0" fontId="13" fillId="4" borderId="61" xfId="0" applyFont="1" applyFill="1" applyBorder="1" applyAlignment="1">
      <alignment horizontal="center" vertical="center"/>
    </xf>
    <xf numFmtId="0" fontId="13" fillId="4" borderId="63" xfId="0" applyFont="1" applyFill="1" applyBorder="1" applyAlignment="1">
      <alignment horizontal="center" vertical="center"/>
    </xf>
    <xf numFmtId="0" fontId="42" fillId="4" borderId="52" xfId="0" applyFont="1" applyFill="1" applyBorder="1" applyAlignment="1">
      <alignment horizontal="center" vertical="center"/>
    </xf>
    <xf numFmtId="0" fontId="42" fillId="4" borderId="5" xfId="0" applyFont="1" applyFill="1" applyBorder="1" applyAlignment="1">
      <alignment horizontal="center" vertical="center"/>
    </xf>
    <xf numFmtId="0" fontId="42" fillId="4" borderId="64" xfId="0" applyFont="1" applyFill="1" applyBorder="1" applyAlignment="1">
      <alignment horizontal="center" vertical="center"/>
    </xf>
    <xf numFmtId="49" fontId="11" fillId="4" borderId="53" xfId="0" applyNumberFormat="1" applyFont="1" applyFill="1" applyBorder="1" applyAlignment="1">
      <alignment horizontal="center" vertical="center" wrapText="1"/>
    </xf>
    <xf numFmtId="49" fontId="11" fillId="4" borderId="41" xfId="0" applyNumberFormat="1" applyFont="1" applyFill="1" applyBorder="1" applyAlignment="1">
      <alignment horizontal="center" vertical="center" wrapText="1"/>
    </xf>
    <xf numFmtId="49" fontId="11" fillId="4" borderId="45" xfId="0" applyNumberFormat="1" applyFont="1" applyFill="1" applyBorder="1" applyAlignment="1">
      <alignment horizontal="center" vertical="center" wrapText="1"/>
    </xf>
    <xf numFmtId="0" fontId="59" fillId="4" borderId="10" xfId="0" applyFont="1" applyFill="1" applyBorder="1" applyAlignment="1">
      <alignment horizontal="center" vertical="center" wrapText="1"/>
    </xf>
    <xf numFmtId="4" fontId="59" fillId="4" borderId="12" xfId="0" applyNumberFormat="1" applyFont="1" applyFill="1" applyBorder="1" applyAlignment="1">
      <alignment horizontal="center" vertical="center" wrapText="1"/>
    </xf>
    <xf numFmtId="4" fontId="59" fillId="4" borderId="9" xfId="0" applyNumberFormat="1" applyFont="1" applyFill="1" applyBorder="1" applyAlignment="1">
      <alignment horizontal="center" vertical="center" wrapText="1"/>
    </xf>
    <xf numFmtId="4" fontId="59" fillId="4" borderId="14" xfId="0" applyNumberFormat="1" applyFont="1" applyFill="1" applyBorder="1" applyAlignment="1">
      <alignment horizontal="center" vertical="center" wrapText="1"/>
    </xf>
    <xf numFmtId="0" fontId="24" fillId="4" borderId="55" xfId="0" applyFont="1" applyFill="1" applyBorder="1" applyAlignment="1">
      <alignment horizontal="center" vertical="center"/>
    </xf>
    <xf numFmtId="0" fontId="24" fillId="4" borderId="56" xfId="0" applyFont="1" applyFill="1" applyBorder="1" applyAlignment="1">
      <alignment horizontal="center" vertical="center"/>
    </xf>
    <xf numFmtId="0" fontId="24" fillId="4" borderId="57" xfId="0" applyFont="1" applyFill="1" applyBorder="1" applyAlignment="1">
      <alignment horizontal="center" vertical="center"/>
    </xf>
    <xf numFmtId="0" fontId="13" fillId="4" borderId="52"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64" xfId="0" applyFont="1" applyFill="1" applyBorder="1" applyAlignment="1">
      <alignment horizontal="center" vertical="center"/>
    </xf>
    <xf numFmtId="0" fontId="11" fillId="4" borderId="9" xfId="0" applyFont="1" applyFill="1" applyBorder="1" applyAlignment="1">
      <alignment horizontal="left" vertical="center" wrapText="1"/>
    </xf>
    <xf numFmtId="0" fontId="17" fillId="4" borderId="9"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7" xfId="0" applyFont="1" applyFill="1" applyBorder="1" applyAlignment="1">
      <alignment horizontal="left" vertical="center" wrapText="1"/>
    </xf>
    <xf numFmtId="0" fontId="19" fillId="4" borderId="9" xfId="0" applyFont="1" applyFill="1" applyBorder="1" applyAlignment="1">
      <alignment horizontal="left" vertical="center" wrapText="1"/>
    </xf>
    <xf numFmtId="0" fontId="19" fillId="4" borderId="6" xfId="0" applyFont="1" applyFill="1" applyBorder="1" applyAlignment="1">
      <alignment horizontal="left" vertical="center" wrapText="1"/>
    </xf>
    <xf numFmtId="0" fontId="19" fillId="4" borderId="7" xfId="0" applyFont="1" applyFill="1" applyBorder="1" applyAlignment="1">
      <alignment horizontal="left" vertical="center" wrapText="1"/>
    </xf>
    <xf numFmtId="0" fontId="17" fillId="6" borderId="59" xfId="0" applyFont="1" applyFill="1" applyBorder="1" applyAlignment="1">
      <alignment horizontal="right" vertical="center" wrapText="1"/>
    </xf>
    <xf numFmtId="0" fontId="17" fillId="6" borderId="70" xfId="0" applyFont="1" applyFill="1" applyBorder="1" applyAlignment="1">
      <alignment horizontal="right" vertical="center" wrapText="1"/>
    </xf>
    <xf numFmtId="0" fontId="17" fillId="6" borderId="60" xfId="0" applyFont="1" applyFill="1" applyBorder="1" applyAlignment="1">
      <alignment horizontal="right" vertical="center" wrapText="1"/>
    </xf>
    <xf numFmtId="0" fontId="17" fillId="4" borderId="12" xfId="0" applyFont="1" applyFill="1" applyBorder="1" applyAlignment="1">
      <alignment horizontal="left" vertical="center" wrapText="1"/>
    </xf>
    <xf numFmtId="0" fontId="17" fillId="4" borderId="41" xfId="0" applyFont="1" applyFill="1" applyBorder="1" applyAlignment="1">
      <alignment horizontal="left" vertical="center" wrapText="1"/>
    </xf>
    <xf numFmtId="0" fontId="17" fillId="4" borderId="45" xfId="0" applyFont="1" applyFill="1" applyBorder="1" applyAlignment="1">
      <alignment horizontal="left" vertical="center" wrapText="1"/>
    </xf>
    <xf numFmtId="0" fontId="17" fillId="6" borderId="14" xfId="0" applyFont="1" applyFill="1" applyBorder="1" applyAlignment="1">
      <alignment horizontal="right" vertical="center" wrapText="1"/>
    </xf>
    <xf numFmtId="0" fontId="17" fillId="6" borderId="33" xfId="0" applyFont="1" applyFill="1" applyBorder="1" applyAlignment="1">
      <alignment horizontal="right" vertical="center" wrapText="1"/>
    </xf>
    <xf numFmtId="0" fontId="17" fillId="6" borderId="46" xfId="0" applyFont="1" applyFill="1" applyBorder="1" applyAlignment="1">
      <alignment horizontal="right" vertical="center" wrapText="1"/>
    </xf>
    <xf numFmtId="49" fontId="11" fillId="4" borderId="21" xfId="0" applyNumberFormat="1" applyFont="1" applyFill="1" applyBorder="1" applyAlignment="1">
      <alignment vertical="center" wrapText="1"/>
    </xf>
    <xf numFmtId="49" fontId="11" fillId="4" borderId="1" xfId="0" applyNumberFormat="1" applyFont="1" applyFill="1" applyBorder="1" applyAlignment="1">
      <alignment vertical="center" wrapText="1"/>
    </xf>
    <xf numFmtId="49" fontId="11" fillId="4" borderId="23" xfId="0" applyNumberFormat="1" applyFont="1" applyFill="1" applyBorder="1" applyAlignment="1">
      <alignment vertical="center" wrapText="1"/>
    </xf>
    <xf numFmtId="49" fontId="11" fillId="4" borderId="10" xfId="0" applyNumberFormat="1" applyFont="1" applyFill="1" applyBorder="1" applyAlignment="1">
      <alignment vertical="center" wrapText="1"/>
    </xf>
    <xf numFmtId="49" fontId="17" fillId="4" borderId="13" xfId="0" applyNumberFormat="1" applyFont="1" applyFill="1" applyBorder="1" applyAlignment="1">
      <alignment vertical="center" wrapText="1"/>
    </xf>
    <xf numFmtId="49" fontId="17" fillId="4" borderId="6" xfId="0" applyNumberFormat="1" applyFont="1" applyFill="1" applyBorder="1" applyAlignment="1">
      <alignment vertical="center" wrapText="1"/>
    </xf>
    <xf numFmtId="49" fontId="17" fillId="4" borderId="7" xfId="0" applyNumberFormat="1" applyFont="1" applyFill="1" applyBorder="1" applyAlignment="1">
      <alignment vertical="center" wrapText="1"/>
    </xf>
    <xf numFmtId="0" fontId="11" fillId="4" borderId="5" xfId="0" applyFont="1" applyFill="1" applyBorder="1" applyAlignment="1">
      <alignment horizontal="center" vertical="center" wrapText="1"/>
    </xf>
    <xf numFmtId="0" fontId="11" fillId="4" borderId="64" xfId="0" applyFont="1" applyFill="1" applyBorder="1" applyAlignment="1">
      <alignment horizontal="center" vertical="center" wrapText="1"/>
    </xf>
    <xf numFmtId="0" fontId="34" fillId="4" borderId="14" xfId="0" applyFont="1" applyFill="1" applyBorder="1" applyAlignment="1">
      <alignment horizontal="center" vertical="center" wrapText="1"/>
    </xf>
    <xf numFmtId="0" fontId="34" fillId="4" borderId="33" xfId="0" applyFont="1" applyFill="1" applyBorder="1" applyAlignment="1">
      <alignment horizontal="center" vertical="center" wrapText="1"/>
    </xf>
    <xf numFmtId="0" fontId="34" fillId="4" borderId="46"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7" fillId="6" borderId="59" xfId="0" applyFont="1" applyFill="1" applyBorder="1" applyAlignment="1">
      <alignment horizontal="right"/>
    </xf>
    <xf numFmtId="0" fontId="17" fillId="6" borderId="60" xfId="0" applyFont="1" applyFill="1" applyBorder="1" applyAlignment="1">
      <alignment horizontal="right"/>
    </xf>
    <xf numFmtId="0" fontId="17" fillId="4" borderId="54" xfId="0" applyFont="1" applyFill="1" applyBorder="1" applyAlignment="1">
      <alignment horizontal="center" vertical="center"/>
    </xf>
    <xf numFmtId="0" fontId="17" fillId="4" borderId="61" xfId="0" applyFont="1" applyFill="1" applyBorder="1" applyAlignment="1">
      <alignment horizontal="center" vertical="center"/>
    </xf>
    <xf numFmtId="0" fontId="17" fillId="6" borderId="11" xfId="0" applyFont="1" applyFill="1" applyBorder="1" applyAlignment="1">
      <alignment horizontal="right" vertical="center" wrapText="1"/>
    </xf>
    <xf numFmtId="0" fontId="17" fillId="6" borderId="15" xfId="0" applyFont="1" applyFill="1" applyBorder="1" applyAlignment="1">
      <alignment horizontal="right" vertical="center" wrapText="1"/>
    </xf>
    <xf numFmtId="0" fontId="17" fillId="4" borderId="63" xfId="0" applyFont="1" applyFill="1" applyBorder="1" applyAlignment="1">
      <alignment horizontal="center" vertical="center"/>
    </xf>
    <xf numFmtId="0" fontId="17" fillId="4" borderId="17" xfId="0" applyFont="1" applyFill="1" applyBorder="1" applyAlignment="1">
      <alignment horizontal="left" vertical="center" wrapText="1"/>
    </xf>
    <xf numFmtId="0" fontId="17" fillId="4" borderId="32" xfId="0" applyFont="1" applyFill="1" applyBorder="1" applyAlignment="1">
      <alignment horizontal="left" vertical="center" wrapText="1"/>
    </xf>
    <xf numFmtId="0" fontId="24" fillId="4" borderId="36"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0" xfId="0" applyFont="1" applyFill="1" applyBorder="1" applyAlignment="1">
      <alignment horizontal="center" vertical="center" wrapText="1"/>
    </xf>
    <xf numFmtId="49" fontId="17" fillId="4" borderId="48" xfId="0" applyNumberFormat="1" applyFont="1" applyFill="1" applyBorder="1" applyAlignment="1">
      <alignment vertical="center" wrapText="1"/>
    </xf>
    <xf numFmtId="49" fontId="17" fillId="4" borderId="49" xfId="0" applyNumberFormat="1" applyFont="1" applyFill="1" applyBorder="1" applyAlignment="1">
      <alignment vertical="center" wrapText="1"/>
    </xf>
    <xf numFmtId="0" fontId="57" fillId="4" borderId="48"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8" fillId="0" borderId="3" xfId="0" applyFont="1" applyBorder="1" applyAlignment="1">
      <alignment horizontal="center"/>
    </xf>
    <xf numFmtId="0" fontId="10" fillId="0" borderId="3" xfId="0" applyFont="1" applyBorder="1" applyAlignment="1">
      <alignment horizontal="center"/>
    </xf>
    <xf numFmtId="0" fontId="8" fillId="0" borderId="0" xfId="0" applyFont="1" applyAlignment="1">
      <alignment horizontal="right"/>
    </xf>
    <xf numFmtId="0" fontId="8" fillId="0" borderId="9" xfId="0" applyFont="1" applyBorder="1" applyAlignment="1">
      <alignment horizontal="left"/>
    </xf>
    <xf numFmtId="0" fontId="8" fillId="0" borderId="6" xfId="0" applyFont="1" applyBorder="1" applyAlignment="1">
      <alignment horizontal="left"/>
    </xf>
    <xf numFmtId="0" fontId="8" fillId="0" borderId="7" xfId="0" applyFont="1" applyBorder="1" applyAlignment="1">
      <alignment horizontal="left"/>
    </xf>
  </cellXfs>
  <cellStyles count="9">
    <cellStyle name="Денежный 2" xfId="1" xr:uid="{00000000-0005-0000-0000-000000000000}"/>
    <cellStyle name="Обычный" xfId="0" builtinId="0"/>
    <cellStyle name="Обычный 2" xfId="2" xr:uid="{00000000-0005-0000-0000-000002000000}"/>
    <cellStyle name="Обычный 2 2" xfId="3" xr:uid="{00000000-0005-0000-0000-000003000000}"/>
    <cellStyle name="Обычный 3" xfId="4" xr:uid="{00000000-0005-0000-0000-000004000000}"/>
    <cellStyle name="Обычный 4" xfId="5" xr:uid="{00000000-0005-0000-0000-000005000000}"/>
    <cellStyle name="Обычный 5" xfId="6" xr:uid="{00000000-0005-0000-0000-000006000000}"/>
    <cellStyle name="Обычный 5 2" xfId="7" xr:uid="{00000000-0005-0000-0000-000007000000}"/>
    <cellStyle name="Стиль 1" xfId="8" xr:uid="{00000000-0005-0000-0000-000008000000}"/>
  </cellStyles>
  <dxfs count="0"/>
  <tableStyles count="0" defaultTableStyle="TableStyleMedium2" defaultPivotStyle="PivotStyleLight16"/>
  <colors>
    <mruColors>
      <color rgb="FF0000FF"/>
      <color rgb="FFCCFFFF"/>
      <color rgb="FF00CCFF"/>
      <color rgb="FF66FF33"/>
      <color rgb="FFFF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rgb="FF00B050"/>
    <pageSetUpPr fitToPage="1"/>
  </sheetPr>
  <dimension ref="A1:J20"/>
  <sheetViews>
    <sheetView view="pageBreakPreview" zoomScaleNormal="70" zoomScaleSheetLayoutView="100" workbookViewId="0">
      <selection activeCell="A7" sqref="A7:J7"/>
    </sheetView>
  </sheetViews>
  <sheetFormatPr defaultColWidth="9.140625" defaultRowHeight="15.75" x14ac:dyDescent="0.2"/>
  <cols>
    <col min="1" max="16384" width="9.140625" style="32"/>
  </cols>
  <sheetData>
    <row r="1" spans="1:10" ht="53.25" customHeight="1" x14ac:dyDescent="0.2">
      <c r="G1" s="1270" t="s">
        <v>696</v>
      </c>
      <c r="H1" s="1270"/>
      <c r="I1" s="1270"/>
      <c r="J1" s="1270"/>
    </row>
    <row r="2" spans="1:10" x14ac:dyDescent="0.2">
      <c r="G2" s="1270"/>
      <c r="H2" s="1270"/>
      <c r="I2" s="1270"/>
      <c r="J2" s="1270"/>
    </row>
    <row r="5" spans="1:10" ht="85.5" customHeight="1" x14ac:dyDescent="0.2">
      <c r="A5" s="1270" t="s">
        <v>815</v>
      </c>
      <c r="B5" s="1270"/>
      <c r="C5" s="1270"/>
      <c r="D5" s="1270"/>
      <c r="E5" s="1270"/>
      <c r="F5" s="1270"/>
      <c r="G5" s="1270"/>
      <c r="H5" s="1270"/>
      <c r="I5" s="1270"/>
      <c r="J5" s="1270"/>
    </row>
    <row r="6" spans="1:10" ht="31.5" customHeight="1" x14ac:dyDescent="0.2">
      <c r="A6" s="1270" t="s">
        <v>690</v>
      </c>
      <c r="B6" s="1270"/>
      <c r="C6" s="1270"/>
      <c r="D6" s="1270"/>
      <c r="E6" s="1270"/>
      <c r="F6" s="1270"/>
      <c r="G6" s="1270"/>
      <c r="H6" s="1270"/>
      <c r="I6" s="1270"/>
      <c r="J6" s="1270"/>
    </row>
    <row r="7" spans="1:10" ht="51.75" customHeight="1" x14ac:dyDescent="0.2">
      <c r="A7" s="1271" t="s">
        <v>709</v>
      </c>
      <c r="B7" s="1271"/>
      <c r="C7" s="1271"/>
      <c r="D7" s="1271"/>
      <c r="E7" s="1271"/>
      <c r="F7" s="1271"/>
      <c r="G7" s="1271"/>
      <c r="H7" s="1271"/>
      <c r="I7" s="1271"/>
      <c r="J7" s="1271"/>
    </row>
    <row r="8" spans="1:10" ht="17.25" customHeight="1" x14ac:dyDescent="0.2">
      <c r="A8" s="1271" t="s">
        <v>691</v>
      </c>
      <c r="B8" s="1271"/>
      <c r="C8" s="1271"/>
      <c r="D8" s="1271"/>
      <c r="E8" s="1271"/>
      <c r="F8" s="1271"/>
      <c r="G8" s="1271"/>
      <c r="H8" s="1271"/>
      <c r="I8" s="1271"/>
      <c r="J8" s="1271"/>
    </row>
    <row r="9" spans="1:10" ht="18" customHeight="1" x14ac:dyDescent="0.2">
      <c r="A9" s="1271" t="s">
        <v>692</v>
      </c>
      <c r="B9" s="1271"/>
      <c r="C9" s="1271"/>
      <c r="D9" s="1271"/>
      <c r="E9" s="1271"/>
      <c r="F9" s="1271"/>
      <c r="G9" s="1271"/>
      <c r="H9" s="1271"/>
      <c r="I9" s="1271"/>
      <c r="J9" s="1271"/>
    </row>
    <row r="10" spans="1:10" ht="28.5" customHeight="1" x14ac:dyDescent="0.2">
      <c r="A10" s="1271" t="s">
        <v>693</v>
      </c>
      <c r="B10" s="1271"/>
      <c r="C10" s="1271"/>
      <c r="D10" s="1271"/>
      <c r="E10" s="1271"/>
      <c r="F10" s="1271"/>
      <c r="G10" s="1271"/>
      <c r="H10" s="1271"/>
      <c r="I10" s="1271"/>
      <c r="J10" s="1271"/>
    </row>
    <row r="11" spans="1:10" ht="17.25" customHeight="1" x14ac:dyDescent="0.2">
      <c r="A11" s="1271" t="s">
        <v>694</v>
      </c>
      <c r="B11" s="1271"/>
      <c r="C11" s="1271"/>
      <c r="D11" s="1271"/>
      <c r="E11" s="1271"/>
      <c r="F11" s="1271"/>
      <c r="G11" s="1271"/>
      <c r="H11" s="1271"/>
      <c r="I11" s="1271"/>
      <c r="J11" s="1271"/>
    </row>
    <row r="12" spans="1:10" ht="14.25" customHeight="1" x14ac:dyDescent="0.2">
      <c r="A12" s="1271" t="s">
        <v>695</v>
      </c>
      <c r="B12" s="1271"/>
      <c r="C12" s="1271"/>
      <c r="D12" s="1271"/>
      <c r="E12" s="1271"/>
      <c r="F12" s="1271"/>
      <c r="G12" s="1271"/>
      <c r="H12" s="1271"/>
      <c r="I12" s="1271"/>
      <c r="J12" s="1271"/>
    </row>
    <row r="14" spans="1:10" x14ac:dyDescent="0.2">
      <c r="A14" s="1272" t="s">
        <v>697</v>
      </c>
      <c r="B14" s="1272"/>
    </row>
    <row r="16" spans="1:10" x14ac:dyDescent="0.2">
      <c r="A16" s="1272" t="s">
        <v>155</v>
      </c>
      <c r="B16" s="1272"/>
    </row>
    <row r="18" spans="1:8" x14ac:dyDescent="0.2">
      <c r="A18" s="1270" t="s">
        <v>698</v>
      </c>
      <c r="B18" s="1270"/>
      <c r="C18" s="1270"/>
      <c r="D18" s="1270"/>
    </row>
    <row r="19" spans="1:8" ht="65.25" customHeight="1" x14ac:dyDescent="0.2">
      <c r="A19" s="1270" t="s">
        <v>699</v>
      </c>
      <c r="B19" s="1270"/>
      <c r="C19" s="1270"/>
      <c r="D19" s="1270"/>
      <c r="G19" s="1272" t="s">
        <v>700</v>
      </c>
      <c r="H19" s="1272"/>
    </row>
    <row r="20" spans="1:8" ht="56.25" customHeight="1" x14ac:dyDescent="0.2"/>
  </sheetData>
  <mergeCells count="15">
    <mergeCell ref="A16:B16"/>
    <mergeCell ref="A18:D18"/>
    <mergeCell ref="A19:D19"/>
    <mergeCell ref="G19:H19"/>
    <mergeCell ref="A10:J10"/>
    <mergeCell ref="A8:J8"/>
    <mergeCell ref="A9:J9"/>
    <mergeCell ref="A11:J11"/>
    <mergeCell ref="A12:J12"/>
    <mergeCell ref="A14:B14"/>
    <mergeCell ref="G1:J1"/>
    <mergeCell ref="G2:J2"/>
    <mergeCell ref="A5:J5"/>
    <mergeCell ref="A6:J6"/>
    <mergeCell ref="A7:J7"/>
  </mergeCells>
  <pageMargins left="0.70866141732283472" right="0.70866141732283472" top="0.74803149606299213" bottom="0.74803149606299213" header="0.31496062992125984" footer="0.31496062992125984"/>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0">
    <tabColor theme="0"/>
    <pageSetUpPr fitToPage="1"/>
  </sheetPr>
  <dimension ref="A1:N13"/>
  <sheetViews>
    <sheetView view="pageBreakPreview" zoomScaleNormal="100" zoomScaleSheetLayoutView="100" workbookViewId="0">
      <selection activeCell="A2" sqref="A2:XFD3"/>
    </sheetView>
  </sheetViews>
  <sheetFormatPr defaultColWidth="9.140625" defaultRowHeight="12.75" x14ac:dyDescent="0.2"/>
  <cols>
    <col min="1" max="6" width="9.140625" style="11"/>
    <col min="7" max="9" width="7.85546875" style="11" customWidth="1"/>
    <col min="10" max="10" width="9.140625" style="11"/>
    <col min="11" max="11" width="8.42578125" style="11" customWidth="1"/>
    <col min="12" max="12" width="16.7109375" style="11" customWidth="1"/>
    <col min="13" max="13" width="19.5703125" style="11" customWidth="1"/>
    <col min="14" max="14" width="20.140625" style="11" customWidth="1"/>
    <col min="15" max="16384" width="9.140625" style="11"/>
  </cols>
  <sheetData>
    <row r="1" spans="1:14" s="32" customFormat="1" ht="15.75" x14ac:dyDescent="0.2">
      <c r="A1" s="1336" t="s">
        <v>517</v>
      </c>
      <c r="B1" s="1336"/>
      <c r="C1" s="1336"/>
      <c r="D1" s="1336"/>
      <c r="E1" s="1336"/>
      <c r="F1" s="1336"/>
      <c r="G1" s="1336"/>
      <c r="H1" s="1336"/>
      <c r="I1" s="1336"/>
      <c r="J1" s="1336"/>
      <c r="K1" s="1336"/>
      <c r="L1" s="1336"/>
      <c r="M1" s="1336"/>
      <c r="N1" s="1271"/>
    </row>
    <row r="2" spans="1:14" s="297" customFormat="1" x14ac:dyDescent="0.2">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c r="K2" s="1684"/>
      <c r="L2" s="1684"/>
      <c r="M2" s="1684"/>
      <c r="N2" s="310"/>
    </row>
    <row r="3" spans="1:14" s="297" customFormat="1" x14ac:dyDescent="0.2">
      <c r="A3" s="1686" t="str">
        <f>+'Прилож.№ 1_Раздел1'!B17</f>
        <v>14 октября</v>
      </c>
      <c r="B3" s="1686"/>
      <c r="C3" s="1686"/>
      <c r="D3" s="1686"/>
      <c r="E3" s="1686"/>
      <c r="F3" s="1686"/>
      <c r="G3" s="1686"/>
      <c r="H3" s="1686"/>
      <c r="I3" s="1686"/>
      <c r="J3" s="1686"/>
      <c r="K3" s="1686"/>
    </row>
    <row r="4" spans="1:14" s="32" customFormat="1" ht="11.25" customHeight="1" x14ac:dyDescent="0.2">
      <c r="A4" s="1687"/>
      <c r="B4" s="1687"/>
      <c r="C4" s="1687"/>
      <c r="D4" s="1687"/>
      <c r="E4" s="1687"/>
      <c r="F4" s="1687"/>
      <c r="G4" s="1687"/>
      <c r="H4" s="1687"/>
      <c r="I4" s="1687"/>
      <c r="J4" s="1687"/>
      <c r="K4" s="1687"/>
      <c r="L4" s="1687"/>
      <c r="M4" s="1687"/>
      <c r="N4" s="1687"/>
    </row>
    <row r="5" spans="1:14" ht="21.75" customHeight="1" x14ac:dyDescent="0.2">
      <c r="A5" s="1857" t="s">
        <v>334</v>
      </c>
      <c r="B5" s="1857"/>
      <c r="C5" s="21">
        <v>152</v>
      </c>
      <c r="D5" s="1733" t="s">
        <v>449</v>
      </c>
      <c r="E5" s="1733"/>
      <c r="F5" s="1733"/>
      <c r="G5" s="1733"/>
      <c r="H5" s="1733"/>
      <c r="I5" s="1733"/>
      <c r="J5" s="1733"/>
      <c r="K5" s="1733"/>
      <c r="L5" s="1733"/>
      <c r="M5" s="1733"/>
      <c r="N5" s="1733"/>
    </row>
    <row r="6" spans="1:14" ht="21.75" customHeight="1" x14ac:dyDescent="0.2">
      <c r="A6" s="1901" t="s">
        <v>334</v>
      </c>
      <c r="B6" s="1901"/>
      <c r="C6" s="44">
        <v>162</v>
      </c>
      <c r="D6" s="1900" t="s">
        <v>450</v>
      </c>
      <c r="E6" s="1900"/>
      <c r="F6" s="1900"/>
      <c r="G6" s="1900"/>
      <c r="H6" s="1900"/>
      <c r="I6" s="1900"/>
      <c r="J6" s="1900"/>
      <c r="K6" s="1900"/>
      <c r="L6" s="1900"/>
      <c r="M6" s="1900"/>
      <c r="N6" s="1900"/>
    </row>
    <row r="7" spans="1:14" x14ac:dyDescent="0.2">
      <c r="A7" s="1900"/>
      <c r="B7" s="1900"/>
      <c r="C7" s="1900"/>
      <c r="D7" s="1900"/>
      <c r="E7" s="1900"/>
      <c r="F7" s="1900"/>
      <c r="G7" s="1900"/>
      <c r="H7" s="1900"/>
      <c r="I7" s="1900"/>
      <c r="J7" s="1900"/>
      <c r="K7" s="1900"/>
      <c r="L7" s="1900"/>
      <c r="M7" s="1900"/>
      <c r="N7" s="1900"/>
    </row>
    <row r="8" spans="1:14" s="6" customFormat="1" ht="15.75" customHeight="1" x14ac:dyDescent="0.2">
      <c r="A8" s="1718" t="s">
        <v>219</v>
      </c>
      <c r="B8" s="1718"/>
      <c r="C8" s="1718"/>
      <c r="D8" s="1718"/>
      <c r="E8" s="1718"/>
      <c r="F8" s="1718"/>
      <c r="G8" s="1895" t="s">
        <v>241</v>
      </c>
      <c r="H8" s="1300"/>
      <c r="I8" s="1896"/>
      <c r="J8" s="1718" t="s">
        <v>334</v>
      </c>
      <c r="K8" s="1899" t="s">
        <v>221</v>
      </c>
      <c r="L8" s="1891"/>
      <c r="M8" s="1891"/>
      <c r="N8" s="1892"/>
    </row>
    <row r="9" spans="1:14" s="6" customFormat="1" ht="45.75" customHeight="1" x14ac:dyDescent="0.2">
      <c r="A9" s="1718"/>
      <c r="B9" s="1718"/>
      <c r="C9" s="1718"/>
      <c r="D9" s="1718"/>
      <c r="E9" s="1718"/>
      <c r="F9" s="1718"/>
      <c r="G9" s="1897"/>
      <c r="H9" s="1299"/>
      <c r="I9" s="1898"/>
      <c r="J9" s="1718"/>
      <c r="K9" s="1718" t="s">
        <v>527</v>
      </c>
      <c r="L9" s="1718"/>
      <c r="M9" s="8" t="s">
        <v>527</v>
      </c>
      <c r="N9" s="8" t="s">
        <v>551</v>
      </c>
    </row>
    <row r="10" spans="1:14" s="6" customFormat="1" x14ac:dyDescent="0.2">
      <c r="A10" s="1718">
        <v>1</v>
      </c>
      <c r="B10" s="1718"/>
      <c r="C10" s="1718"/>
      <c r="D10" s="1718"/>
      <c r="E10" s="1718"/>
      <c r="F10" s="1718"/>
      <c r="G10" s="1891">
        <v>2</v>
      </c>
      <c r="H10" s="1891"/>
      <c r="I10" s="1892"/>
      <c r="J10" s="8">
        <v>3</v>
      </c>
      <c r="K10" s="1718">
        <v>4</v>
      </c>
      <c r="L10" s="1718"/>
      <c r="M10" s="8">
        <v>5</v>
      </c>
      <c r="N10" s="8">
        <v>6</v>
      </c>
    </row>
    <row r="11" spans="1:14" s="6" customFormat="1" ht="21.75" customHeight="1" x14ac:dyDescent="0.2">
      <c r="A11" s="1893" t="s">
        <v>417</v>
      </c>
      <c r="B11" s="1853"/>
      <c r="C11" s="1853"/>
      <c r="D11" s="1853"/>
      <c r="E11" s="1853"/>
      <c r="F11" s="1854"/>
      <c r="G11" s="1846"/>
      <c r="H11" s="1847"/>
      <c r="I11" s="1848"/>
      <c r="J11" s="27"/>
      <c r="K11" s="1894">
        <f>+K12+K13</f>
        <v>0</v>
      </c>
      <c r="L11" s="1894"/>
      <c r="M11" s="28">
        <f>+M12+M13</f>
        <v>0</v>
      </c>
      <c r="N11" s="28">
        <f>+N12+N13</f>
        <v>0</v>
      </c>
    </row>
    <row r="12" spans="1:14" s="6" customFormat="1" ht="39" customHeight="1" x14ac:dyDescent="0.2">
      <c r="A12" s="1889" t="s">
        <v>418</v>
      </c>
      <c r="B12" s="1726"/>
      <c r="C12" s="1726"/>
      <c r="D12" s="1726"/>
      <c r="E12" s="1726"/>
      <c r="F12" s="1727"/>
      <c r="G12" s="1846"/>
      <c r="H12" s="1847"/>
      <c r="I12" s="1848"/>
      <c r="J12" s="8">
        <v>152</v>
      </c>
      <c r="K12" s="1717"/>
      <c r="L12" s="1717"/>
      <c r="M12" s="40"/>
      <c r="N12" s="40"/>
    </row>
    <row r="13" spans="1:14" s="6" customFormat="1" ht="39.75" customHeight="1" x14ac:dyDescent="0.2">
      <c r="A13" s="1890" t="s">
        <v>419</v>
      </c>
      <c r="B13" s="1862"/>
      <c r="C13" s="1862"/>
      <c r="D13" s="1862"/>
      <c r="E13" s="1862"/>
      <c r="F13" s="1863"/>
      <c r="G13" s="1846"/>
      <c r="H13" s="1847"/>
      <c r="I13" s="1848"/>
      <c r="J13" s="8">
        <v>162</v>
      </c>
      <c r="K13" s="1717"/>
      <c r="L13" s="1717"/>
      <c r="M13" s="40"/>
      <c r="N13" s="40"/>
    </row>
  </sheetData>
  <mergeCells count="26">
    <mergeCell ref="A1:N1"/>
    <mergeCell ref="A7:N7"/>
    <mergeCell ref="A5:B5"/>
    <mergeCell ref="D5:N5"/>
    <mergeCell ref="A6:B6"/>
    <mergeCell ref="D6:N6"/>
    <mergeCell ref="A4:N4"/>
    <mergeCell ref="A2:M2"/>
    <mergeCell ref="A3:K3"/>
    <mergeCell ref="A8:F9"/>
    <mergeCell ref="G8:I9"/>
    <mergeCell ref="J8:J9"/>
    <mergeCell ref="K8:N8"/>
    <mergeCell ref="K9:L9"/>
    <mergeCell ref="A10:F10"/>
    <mergeCell ref="G10:I10"/>
    <mergeCell ref="K10:L10"/>
    <mergeCell ref="A11:F11"/>
    <mergeCell ref="G11:I11"/>
    <mergeCell ref="K11:L11"/>
    <mergeCell ref="A12:F12"/>
    <mergeCell ref="G12:I12"/>
    <mergeCell ref="K12:L12"/>
    <mergeCell ref="A13:F13"/>
    <mergeCell ref="G13:I13"/>
    <mergeCell ref="K13:L13"/>
  </mergeCells>
  <phoneticPr fontId="12" type="noConversion"/>
  <pageMargins left="0.74803149606299213" right="0.74803149606299213" top="0.98425196850393704" bottom="0.98425196850393704" header="0.51181102362204722" footer="0.51181102362204722"/>
  <pageSetup paperSize="9" scale="87"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N17"/>
  <sheetViews>
    <sheetView view="pageBreakPreview" zoomScale="80" zoomScaleNormal="100" zoomScaleSheetLayoutView="80" workbookViewId="0">
      <selection activeCell="J28" sqref="J28"/>
    </sheetView>
  </sheetViews>
  <sheetFormatPr defaultColWidth="9.140625" defaultRowHeight="12.75" x14ac:dyDescent="0.2"/>
  <cols>
    <col min="1" max="1" width="24.140625" style="6" customWidth="1"/>
    <col min="2" max="2" width="7.7109375" style="6" customWidth="1"/>
    <col min="3" max="11" width="12.28515625" style="47" customWidth="1"/>
    <col min="12" max="12" width="13.140625" style="6" customWidth="1"/>
    <col min="13" max="13" width="13.28515625" style="6" customWidth="1"/>
    <col min="14" max="14" width="12.85546875" style="6" customWidth="1"/>
    <col min="15" max="16384" width="9.140625" style="6"/>
  </cols>
  <sheetData>
    <row r="1" spans="1:14" s="5" customFormat="1" ht="15.75" x14ac:dyDescent="0.25">
      <c r="A1" s="1336" t="s">
        <v>518</v>
      </c>
      <c r="B1" s="1336"/>
      <c r="C1" s="1336"/>
      <c r="D1" s="1336"/>
      <c r="E1" s="1336"/>
      <c r="F1" s="1336"/>
      <c r="G1" s="1336"/>
      <c r="H1" s="1336"/>
      <c r="I1" s="1336"/>
      <c r="J1" s="1336"/>
      <c r="K1" s="1336"/>
      <c r="L1" s="1336"/>
      <c r="M1" s="1336"/>
      <c r="N1" s="1685"/>
    </row>
    <row r="2" spans="1:14" s="297" customFormat="1" x14ac:dyDescent="0.2">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c r="K2" s="1684"/>
      <c r="L2" s="1684"/>
      <c r="M2" s="1684"/>
      <c r="N2" s="310"/>
    </row>
    <row r="3" spans="1:14" s="297" customFormat="1" x14ac:dyDescent="0.2">
      <c r="A3" s="1686" t="str">
        <f>+'Прилож.№ 1_Раздел1'!B17</f>
        <v>14 октября</v>
      </c>
      <c r="B3" s="1686"/>
      <c r="C3" s="1686"/>
      <c r="D3" s="1686"/>
      <c r="E3" s="1686"/>
      <c r="F3" s="1686"/>
      <c r="G3" s="1686"/>
      <c r="H3" s="1686"/>
      <c r="I3" s="1686"/>
      <c r="J3" s="1686"/>
      <c r="K3" s="1686"/>
    </row>
    <row r="4" spans="1:14" s="5" customFormat="1" ht="16.5" thickBot="1" x14ac:dyDescent="0.3">
      <c r="A4" s="1687"/>
      <c r="B4" s="1687"/>
      <c r="C4" s="1687"/>
      <c r="D4" s="1687"/>
      <c r="E4" s="1687"/>
      <c r="F4" s="1687"/>
      <c r="G4" s="1687"/>
      <c r="H4" s="1687"/>
      <c r="I4" s="1687"/>
      <c r="J4" s="1687"/>
      <c r="K4" s="1687"/>
      <c r="L4" s="43"/>
      <c r="M4" s="43"/>
    </row>
    <row r="5" spans="1:14" x14ac:dyDescent="0.2">
      <c r="A5" s="1705" t="s">
        <v>219</v>
      </c>
      <c r="B5" s="1280"/>
      <c r="C5" s="1902" t="s">
        <v>221</v>
      </c>
      <c r="D5" s="1902"/>
      <c r="E5" s="1902"/>
      <c r="F5" s="1902"/>
      <c r="G5" s="1902"/>
      <c r="H5" s="1902"/>
      <c r="I5" s="1902"/>
      <c r="J5" s="1902"/>
      <c r="K5" s="1903"/>
    </row>
    <row r="6" spans="1:14" ht="13.5" thickBot="1" x14ac:dyDescent="0.25">
      <c r="A6" s="1706"/>
      <c r="B6" s="1707"/>
      <c r="C6" s="1716" t="s">
        <v>527</v>
      </c>
      <c r="D6" s="1716"/>
      <c r="E6" s="1716"/>
      <c r="F6" s="1716" t="s">
        <v>551</v>
      </c>
      <c r="G6" s="1716"/>
      <c r="H6" s="1716"/>
      <c r="I6" s="1716" t="s">
        <v>527</v>
      </c>
      <c r="J6" s="1716"/>
      <c r="K6" s="1904"/>
    </row>
    <row r="7" spans="1:14" s="908" customFormat="1" ht="11.25" x14ac:dyDescent="0.2">
      <c r="A7" s="1744">
        <v>1</v>
      </c>
      <c r="B7" s="1745"/>
      <c r="C7" s="1905">
        <v>2</v>
      </c>
      <c r="D7" s="1905"/>
      <c r="E7" s="1905"/>
      <c r="F7" s="1905">
        <v>3</v>
      </c>
      <c r="G7" s="1905"/>
      <c r="H7" s="1905"/>
      <c r="I7" s="1905">
        <v>4</v>
      </c>
      <c r="J7" s="1905"/>
      <c r="K7" s="1906"/>
    </row>
    <row r="8" spans="1:14" ht="13.5" thickBot="1" x14ac:dyDescent="0.25">
      <c r="A8" s="1669" t="s">
        <v>841</v>
      </c>
      <c r="B8" s="1670"/>
      <c r="C8" s="1664"/>
      <c r="D8" s="1664"/>
      <c r="E8" s="1664"/>
      <c r="F8" s="1664"/>
      <c r="G8" s="1664"/>
      <c r="H8" s="1664"/>
      <c r="I8" s="1664"/>
      <c r="J8" s="1664"/>
      <c r="K8" s="1668"/>
    </row>
    <row r="9" spans="1:14" x14ac:dyDescent="0.2">
      <c r="A9" s="1733" t="s">
        <v>842</v>
      </c>
      <c r="B9" s="1733"/>
      <c r="C9" s="1733"/>
      <c r="D9" s="1733"/>
      <c r="E9" s="1733"/>
      <c r="F9" s="1733"/>
      <c r="G9" s="1733"/>
      <c r="H9" s="1733"/>
      <c r="I9" s="1733"/>
      <c r="J9" s="1733"/>
      <c r="K9" s="1733"/>
      <c r="L9" s="1733"/>
      <c r="M9" s="1733"/>
      <c r="N9" s="1907"/>
    </row>
    <row r="10" spans="1:14" x14ac:dyDescent="0.2">
      <c r="A10" s="29" t="s">
        <v>334</v>
      </c>
      <c r="B10" s="20">
        <v>410</v>
      </c>
      <c r="C10" s="1858" t="s">
        <v>843</v>
      </c>
      <c r="D10" s="1858"/>
      <c r="E10" s="1858"/>
      <c r="F10" s="1858"/>
      <c r="G10" s="1858"/>
      <c r="H10" s="45"/>
      <c r="I10" s="45"/>
      <c r="J10" s="45"/>
      <c r="K10" s="45"/>
      <c r="L10" s="14"/>
      <c r="M10" s="14"/>
    </row>
    <row r="11" spans="1:14" s="1908" customFormat="1" ht="13.5" thickBot="1" x14ac:dyDescent="0.25"/>
    <row r="12" spans="1:14" ht="13.15" customHeight="1" x14ac:dyDescent="0.2">
      <c r="A12" s="1760" t="s">
        <v>219</v>
      </c>
      <c r="B12" s="1763" t="s">
        <v>334</v>
      </c>
      <c r="C12" s="1763" t="s">
        <v>496</v>
      </c>
      <c r="D12" s="1763"/>
      <c r="E12" s="1763"/>
      <c r="F12" s="1763" t="s">
        <v>496</v>
      </c>
      <c r="G12" s="1763"/>
      <c r="H12" s="1763"/>
      <c r="I12" s="1763" t="s">
        <v>496</v>
      </c>
      <c r="J12" s="1763"/>
      <c r="K12" s="1771"/>
      <c r="L12" s="12"/>
      <c r="M12" s="12"/>
    </row>
    <row r="13" spans="1:14" x14ac:dyDescent="0.2">
      <c r="A13" s="1761"/>
      <c r="B13" s="1764"/>
      <c r="C13" s="1764" t="s">
        <v>497</v>
      </c>
      <c r="D13" s="1764"/>
      <c r="E13" s="1764"/>
      <c r="F13" s="1764" t="s">
        <v>498</v>
      </c>
      <c r="G13" s="1764"/>
      <c r="H13" s="1764"/>
      <c r="I13" s="1764" t="s">
        <v>499</v>
      </c>
      <c r="J13" s="1764"/>
      <c r="K13" s="1766"/>
      <c r="L13" s="14"/>
      <c r="M13" s="14"/>
    </row>
    <row r="14" spans="1:14" x14ac:dyDescent="0.2">
      <c r="A14" s="1761"/>
      <c r="B14" s="1764"/>
      <c r="C14" s="1767" t="s">
        <v>505</v>
      </c>
      <c r="D14" s="1767" t="s">
        <v>506</v>
      </c>
      <c r="E14" s="937" t="s">
        <v>507</v>
      </c>
      <c r="F14" s="1767" t="s">
        <v>505</v>
      </c>
      <c r="G14" s="1767" t="s">
        <v>506</v>
      </c>
      <c r="H14" s="937" t="s">
        <v>507</v>
      </c>
      <c r="I14" s="1767" t="s">
        <v>505</v>
      </c>
      <c r="J14" s="1767" t="s">
        <v>506</v>
      </c>
      <c r="K14" s="938" t="s">
        <v>507</v>
      </c>
      <c r="L14" s="26"/>
      <c r="M14" s="26"/>
      <c r="N14" s="26"/>
    </row>
    <row r="15" spans="1:14" ht="63" customHeight="1" thickBot="1" x14ac:dyDescent="0.25">
      <c r="A15" s="1762"/>
      <c r="B15" s="1765"/>
      <c r="C15" s="1768"/>
      <c r="D15" s="1768"/>
      <c r="E15" s="939" t="s">
        <v>508</v>
      </c>
      <c r="F15" s="1768"/>
      <c r="G15" s="1768"/>
      <c r="H15" s="939" t="s">
        <v>508</v>
      </c>
      <c r="I15" s="1768"/>
      <c r="J15" s="1768"/>
      <c r="K15" s="940" t="s">
        <v>508</v>
      </c>
    </row>
    <row r="16" spans="1:14" x14ac:dyDescent="0.2">
      <c r="A16" s="941">
        <v>1</v>
      </c>
      <c r="B16" s="942">
        <v>2</v>
      </c>
      <c r="C16" s="942">
        <v>3</v>
      </c>
      <c r="D16" s="942">
        <v>4</v>
      </c>
      <c r="E16" s="942">
        <v>5</v>
      </c>
      <c r="F16" s="942">
        <v>6</v>
      </c>
      <c r="G16" s="942">
        <v>7</v>
      </c>
      <c r="H16" s="942">
        <v>8</v>
      </c>
      <c r="I16" s="942">
        <v>9</v>
      </c>
      <c r="J16" s="942">
        <v>10</v>
      </c>
      <c r="K16" s="943">
        <v>11</v>
      </c>
    </row>
    <row r="17" spans="1:11" s="908" customFormat="1" ht="51.75" thickBot="1" x14ac:dyDescent="0.25">
      <c r="A17" s="1057" t="s">
        <v>844</v>
      </c>
      <c r="B17" s="934">
        <v>410</v>
      </c>
      <c r="C17" s="934" t="s">
        <v>509</v>
      </c>
      <c r="D17" s="934" t="s">
        <v>509</v>
      </c>
      <c r="E17" s="935"/>
      <c r="F17" s="934" t="s">
        <v>509</v>
      </c>
      <c r="G17" s="934" t="s">
        <v>509</v>
      </c>
      <c r="H17" s="935"/>
      <c r="I17" s="934" t="s">
        <v>509</v>
      </c>
      <c r="J17" s="934" t="s">
        <v>509</v>
      </c>
      <c r="K17" s="936"/>
    </row>
  </sheetData>
  <mergeCells count="34">
    <mergeCell ref="F12:H12"/>
    <mergeCell ref="A7:B7"/>
    <mergeCell ref="C7:E7"/>
    <mergeCell ref="F7:H7"/>
    <mergeCell ref="I7:K7"/>
    <mergeCell ref="A8:B8"/>
    <mergeCell ref="C8:E8"/>
    <mergeCell ref="F8:H8"/>
    <mergeCell ref="I8:K8"/>
    <mergeCell ref="A9:N9"/>
    <mergeCell ref="C10:G10"/>
    <mergeCell ref="A11:XFD11"/>
    <mergeCell ref="A12:A15"/>
    <mergeCell ref="B12:B15"/>
    <mergeCell ref="C12:E12"/>
    <mergeCell ref="I12:K12"/>
    <mergeCell ref="C13:E13"/>
    <mergeCell ref="F13:H13"/>
    <mergeCell ref="I13:K13"/>
    <mergeCell ref="I14:I15"/>
    <mergeCell ref="J14:J15"/>
    <mergeCell ref="C14:C15"/>
    <mergeCell ref="D14:D15"/>
    <mergeCell ref="F14:F15"/>
    <mergeCell ref="G14:G15"/>
    <mergeCell ref="A1:N1"/>
    <mergeCell ref="A2:M2"/>
    <mergeCell ref="A3:K3"/>
    <mergeCell ref="A4:K4"/>
    <mergeCell ref="A5:B6"/>
    <mergeCell ref="C5:K5"/>
    <mergeCell ref="C6:E6"/>
    <mergeCell ref="F6:H6"/>
    <mergeCell ref="I6:K6"/>
  </mergeCells>
  <pageMargins left="0.70866141732283472" right="0.70866141732283472" top="0.74803149606299213" bottom="0.74803149606299213" header="0.31496062992125984" footer="0.31496062992125984"/>
  <pageSetup paperSize="9" scale="9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1">
    <tabColor theme="0"/>
    <pageSetUpPr fitToPage="1"/>
  </sheetPr>
  <dimension ref="A1:N37"/>
  <sheetViews>
    <sheetView view="pageBreakPreview" topLeftCell="A7" zoomScaleNormal="100" zoomScaleSheetLayoutView="100" workbookViewId="0">
      <selection activeCell="H35" sqref="H35"/>
    </sheetView>
  </sheetViews>
  <sheetFormatPr defaultColWidth="9.140625" defaultRowHeight="12.75" outlineLevelRow="1" x14ac:dyDescent="0.2"/>
  <cols>
    <col min="1" max="1" width="24.140625" style="6" customWidth="1"/>
    <col min="2" max="2" width="7.7109375" style="6" customWidth="1"/>
    <col min="3" max="11" width="12.28515625" style="47" customWidth="1"/>
    <col min="12" max="12" width="13.140625" style="6" customWidth="1"/>
    <col min="13" max="13" width="13.28515625" style="6" customWidth="1"/>
    <col min="14" max="14" width="12.85546875" style="6" customWidth="1"/>
    <col min="15" max="16384" width="9.140625" style="6"/>
  </cols>
  <sheetData>
    <row r="1" spans="1:14" s="5" customFormat="1" ht="15.75" x14ac:dyDescent="0.25">
      <c r="A1" s="1336" t="s">
        <v>518</v>
      </c>
      <c r="B1" s="1336"/>
      <c r="C1" s="1336"/>
      <c r="D1" s="1336"/>
      <c r="E1" s="1336"/>
      <c r="F1" s="1336"/>
      <c r="G1" s="1336"/>
      <c r="H1" s="1336"/>
      <c r="I1" s="1336"/>
      <c r="J1" s="1336"/>
      <c r="K1" s="1336"/>
      <c r="L1" s="1336"/>
      <c r="M1" s="1336"/>
      <c r="N1" s="1685"/>
    </row>
    <row r="2" spans="1:14" s="297" customFormat="1" x14ac:dyDescent="0.2">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c r="K2" s="1684"/>
      <c r="L2" s="1684"/>
      <c r="M2" s="1684"/>
      <c r="N2" s="310"/>
    </row>
    <row r="3" spans="1:14" s="297" customFormat="1" x14ac:dyDescent="0.2">
      <c r="A3" s="1686" t="str">
        <f>+'Прилож.№ 1_Раздел1'!B17</f>
        <v>14 октября</v>
      </c>
      <c r="B3" s="1686"/>
      <c r="C3" s="1686"/>
      <c r="D3" s="1686"/>
      <c r="E3" s="1686"/>
      <c r="F3" s="1686"/>
      <c r="G3" s="1686"/>
      <c r="H3" s="1686"/>
      <c r="I3" s="1686"/>
      <c r="J3" s="1686"/>
      <c r="K3" s="1686"/>
    </row>
    <row r="4" spans="1:14" s="5" customFormat="1" ht="16.5" thickBot="1" x14ac:dyDescent="0.3">
      <c r="A4" s="1687"/>
      <c r="B4" s="1687"/>
      <c r="C4" s="1687"/>
      <c r="D4" s="1687"/>
      <c r="E4" s="1687"/>
      <c r="F4" s="1687"/>
      <c r="G4" s="1687"/>
      <c r="H4" s="1687"/>
      <c r="I4" s="1687"/>
      <c r="J4" s="1687"/>
      <c r="K4" s="1687"/>
      <c r="L4" s="43"/>
      <c r="M4" s="43"/>
    </row>
    <row r="5" spans="1:14" x14ac:dyDescent="0.2">
      <c r="A5" s="1705" t="s">
        <v>219</v>
      </c>
      <c r="B5" s="1280"/>
      <c r="C5" s="1902" t="s">
        <v>221</v>
      </c>
      <c r="D5" s="1902"/>
      <c r="E5" s="1902"/>
      <c r="F5" s="1902"/>
      <c r="G5" s="1902"/>
      <c r="H5" s="1902"/>
      <c r="I5" s="1902"/>
      <c r="J5" s="1902"/>
      <c r="K5" s="1903"/>
    </row>
    <row r="6" spans="1:14" ht="23.25" customHeight="1" thickBot="1" x14ac:dyDescent="0.25">
      <c r="A6" s="1706"/>
      <c r="B6" s="1707"/>
      <c r="C6" s="1716" t="s">
        <v>527</v>
      </c>
      <c r="D6" s="1716"/>
      <c r="E6" s="1716"/>
      <c r="F6" s="1716" t="s">
        <v>551</v>
      </c>
      <c r="G6" s="1716"/>
      <c r="H6" s="1716"/>
      <c r="I6" s="1716" t="s">
        <v>527</v>
      </c>
      <c r="J6" s="1716"/>
      <c r="K6" s="1904"/>
    </row>
    <row r="7" spans="1:14" s="908" customFormat="1" ht="11.25" x14ac:dyDescent="0.2">
      <c r="A7" s="1744">
        <v>1</v>
      </c>
      <c r="B7" s="1745"/>
      <c r="C7" s="1905">
        <v>2</v>
      </c>
      <c r="D7" s="1905"/>
      <c r="E7" s="1905"/>
      <c r="F7" s="1905">
        <v>3</v>
      </c>
      <c r="G7" s="1905"/>
      <c r="H7" s="1905"/>
      <c r="I7" s="1905">
        <v>4</v>
      </c>
      <c r="J7" s="1905"/>
      <c r="K7" s="1906"/>
    </row>
    <row r="8" spans="1:14" ht="33.75" customHeight="1" thickBot="1" x14ac:dyDescent="0.25">
      <c r="A8" s="1669" t="s">
        <v>206</v>
      </c>
      <c r="B8" s="1670"/>
      <c r="C8" s="1664"/>
      <c r="D8" s="1664"/>
      <c r="E8" s="1664"/>
      <c r="F8" s="1664"/>
      <c r="G8" s="1664"/>
      <c r="H8" s="1664"/>
      <c r="I8" s="1664"/>
      <c r="J8" s="1664"/>
      <c r="K8" s="1668"/>
    </row>
    <row r="9" spans="1:14" s="1908" customFormat="1" x14ac:dyDescent="0.2"/>
    <row r="10" spans="1:14" x14ac:dyDescent="0.2">
      <c r="A10" s="1733" t="s">
        <v>519</v>
      </c>
      <c r="B10" s="1733"/>
      <c r="C10" s="1733"/>
      <c r="D10" s="1733"/>
      <c r="E10" s="1733"/>
      <c r="F10" s="1733"/>
      <c r="G10" s="1733"/>
      <c r="H10" s="1733"/>
      <c r="I10" s="1733"/>
      <c r="J10" s="1733"/>
      <c r="K10" s="1733"/>
      <c r="L10" s="1733"/>
      <c r="M10" s="1733"/>
      <c r="N10" s="1907"/>
    </row>
    <row r="11" spans="1:14" ht="18" customHeight="1" x14ac:dyDescent="0.2">
      <c r="A11" s="29" t="s">
        <v>334</v>
      </c>
      <c r="B11" s="20">
        <v>446</v>
      </c>
      <c r="C11" s="45" t="s">
        <v>452</v>
      </c>
      <c r="D11" s="45"/>
      <c r="E11" s="45"/>
      <c r="F11" s="45"/>
      <c r="G11" s="45"/>
      <c r="H11" s="45"/>
      <c r="I11" s="45"/>
      <c r="J11" s="45"/>
      <c r="K11" s="45"/>
      <c r="L11" s="14"/>
      <c r="M11" s="14"/>
    </row>
    <row r="12" spans="1:14" ht="9" customHeight="1" thickBot="1" x14ac:dyDescent="0.25">
      <c r="A12" s="12"/>
      <c r="B12" s="26"/>
      <c r="C12" s="46"/>
      <c r="D12" s="46"/>
      <c r="E12" s="46"/>
      <c r="F12" s="46"/>
      <c r="G12" s="46"/>
      <c r="H12" s="46"/>
      <c r="I12" s="46"/>
      <c r="J12" s="46"/>
      <c r="K12" s="46"/>
      <c r="L12" s="26"/>
      <c r="M12" s="26"/>
      <c r="N12" s="26"/>
    </row>
    <row r="13" spans="1:14" ht="22.5" customHeight="1" x14ac:dyDescent="0.2">
      <c r="A13" s="1911" t="s">
        <v>219</v>
      </c>
      <c r="B13" s="1912"/>
      <c r="C13" s="1915" t="s">
        <v>527</v>
      </c>
      <c r="D13" s="1915"/>
      <c r="E13" s="1915"/>
      <c r="F13" s="1915" t="s">
        <v>551</v>
      </c>
      <c r="G13" s="1915"/>
      <c r="H13" s="1915"/>
      <c r="I13" s="1915" t="s">
        <v>527</v>
      </c>
      <c r="J13" s="1915"/>
      <c r="K13" s="1916"/>
    </row>
    <row r="14" spans="1:14" ht="26.25" thickBot="1" x14ac:dyDescent="0.25">
      <c r="A14" s="1913"/>
      <c r="B14" s="1914"/>
      <c r="C14" s="257" t="s">
        <v>207</v>
      </c>
      <c r="D14" s="257" t="s">
        <v>208</v>
      </c>
      <c r="E14" s="257" t="s">
        <v>203</v>
      </c>
      <c r="F14" s="257" t="s">
        <v>207</v>
      </c>
      <c r="G14" s="257" t="s">
        <v>208</v>
      </c>
      <c r="H14" s="257" t="s">
        <v>203</v>
      </c>
      <c r="I14" s="257" t="s">
        <v>207</v>
      </c>
      <c r="J14" s="257" t="s">
        <v>208</v>
      </c>
      <c r="K14" s="787" t="s">
        <v>203</v>
      </c>
    </row>
    <row r="15" spans="1:14" s="908" customFormat="1" ht="11.25" x14ac:dyDescent="0.2">
      <c r="A15" s="1917">
        <v>1</v>
      </c>
      <c r="B15" s="1918"/>
      <c r="C15" s="606">
        <v>2</v>
      </c>
      <c r="D15" s="606">
        <v>3</v>
      </c>
      <c r="E15" s="606">
        <v>4</v>
      </c>
      <c r="F15" s="606">
        <v>5</v>
      </c>
      <c r="G15" s="606">
        <v>6</v>
      </c>
      <c r="H15" s="606">
        <v>7</v>
      </c>
      <c r="I15" s="606">
        <v>8</v>
      </c>
      <c r="J15" s="606">
        <v>9</v>
      </c>
      <c r="K15" s="909">
        <v>10</v>
      </c>
    </row>
    <row r="16" spans="1:14" x14ac:dyDescent="0.2">
      <c r="A16" s="1919"/>
      <c r="B16" s="1300"/>
      <c r="C16" s="303"/>
      <c r="D16" s="303"/>
      <c r="E16" s="303">
        <f>+C16*D16</f>
        <v>0</v>
      </c>
      <c r="F16" s="303"/>
      <c r="G16" s="303"/>
      <c r="H16" s="303">
        <f>+F16*G16</f>
        <v>0</v>
      </c>
      <c r="I16" s="303"/>
      <c r="J16" s="303"/>
      <c r="K16" s="614">
        <f>+I16*J16</f>
        <v>0</v>
      </c>
    </row>
    <row r="17" spans="1:14" x14ac:dyDescent="0.2">
      <c r="A17" s="1919"/>
      <c r="B17" s="1300"/>
      <c r="C17" s="303"/>
      <c r="D17" s="303"/>
      <c r="E17" s="303">
        <f>+C17*D17</f>
        <v>0</v>
      </c>
      <c r="F17" s="303"/>
      <c r="G17" s="303"/>
      <c r="H17" s="303">
        <f>+F17*G17</f>
        <v>0</v>
      </c>
      <c r="I17" s="303"/>
      <c r="J17" s="303"/>
      <c r="K17" s="614">
        <f>+I17*J17</f>
        <v>0</v>
      </c>
    </row>
    <row r="18" spans="1:14" ht="13.5" thickBot="1" x14ac:dyDescent="0.25">
      <c r="A18" s="1909" t="s">
        <v>252</v>
      </c>
      <c r="B18" s="1910"/>
      <c r="C18" s="910"/>
      <c r="D18" s="911"/>
      <c r="E18" s="778">
        <f>+E17+E16</f>
        <v>0</v>
      </c>
      <c r="F18" s="910"/>
      <c r="G18" s="911"/>
      <c r="H18" s="778">
        <f>+H17+H16</f>
        <v>0</v>
      </c>
      <c r="I18" s="910"/>
      <c r="J18" s="911"/>
      <c r="K18" s="779">
        <f>+K17+K16</f>
        <v>0</v>
      </c>
    </row>
    <row r="19" spans="1:14" x14ac:dyDescent="0.2">
      <c r="A19" s="86"/>
      <c r="B19" s="86"/>
      <c r="C19" s="87"/>
      <c r="D19" s="88"/>
      <c r="E19" s="89"/>
      <c r="F19" s="87"/>
      <c r="G19" s="88"/>
      <c r="H19" s="89"/>
      <c r="I19" s="87"/>
      <c r="J19" s="88"/>
      <c r="K19" s="89"/>
    </row>
    <row r="20" spans="1:14" ht="18" customHeight="1" outlineLevel="1" x14ac:dyDescent="0.2">
      <c r="A20" s="29" t="s">
        <v>334</v>
      </c>
      <c r="B20" s="20">
        <v>449</v>
      </c>
      <c r="C20" s="45" t="s">
        <v>520</v>
      </c>
      <c r="D20" s="45"/>
      <c r="E20" s="45"/>
      <c r="F20" s="45"/>
      <c r="G20" s="45"/>
      <c r="H20" s="45"/>
      <c r="I20" s="45"/>
      <c r="J20" s="45"/>
      <c r="K20" s="45"/>
      <c r="L20" s="14"/>
      <c r="M20" s="14"/>
    </row>
    <row r="21" spans="1:14" ht="9" customHeight="1" outlineLevel="1" thickBot="1" x14ac:dyDescent="0.25">
      <c r="A21" s="12"/>
      <c r="B21" s="26"/>
      <c r="C21" s="46"/>
      <c r="D21" s="46"/>
      <c r="E21" s="46"/>
      <c r="F21" s="46"/>
      <c r="G21" s="46"/>
      <c r="H21" s="46"/>
      <c r="I21" s="46"/>
      <c r="J21" s="46"/>
      <c r="K21" s="46"/>
      <c r="L21" s="26"/>
      <c r="M21" s="26"/>
      <c r="N21" s="26"/>
    </row>
    <row r="22" spans="1:14" ht="22.5" customHeight="1" outlineLevel="1" x14ac:dyDescent="0.2">
      <c r="A22" s="1911" t="s">
        <v>219</v>
      </c>
      <c r="B22" s="1912"/>
      <c r="C22" s="1915" t="s">
        <v>527</v>
      </c>
      <c r="D22" s="1915"/>
      <c r="E22" s="1915"/>
      <c r="F22" s="1915" t="s">
        <v>551</v>
      </c>
      <c r="G22" s="1915"/>
      <c r="H22" s="1915"/>
      <c r="I22" s="1915" t="s">
        <v>527</v>
      </c>
      <c r="J22" s="1915"/>
      <c r="K22" s="1916"/>
    </row>
    <row r="23" spans="1:14" ht="26.25" outlineLevel="1" thickBot="1" x14ac:dyDescent="0.25">
      <c r="A23" s="1913"/>
      <c r="B23" s="1914"/>
      <c r="C23" s="257" t="s">
        <v>207</v>
      </c>
      <c r="D23" s="257" t="s">
        <v>208</v>
      </c>
      <c r="E23" s="257" t="s">
        <v>203</v>
      </c>
      <c r="F23" s="257" t="s">
        <v>207</v>
      </c>
      <c r="G23" s="257" t="s">
        <v>208</v>
      </c>
      <c r="H23" s="257" t="s">
        <v>203</v>
      </c>
      <c r="I23" s="257" t="s">
        <v>207</v>
      </c>
      <c r="J23" s="257" t="s">
        <v>208</v>
      </c>
      <c r="K23" s="787" t="s">
        <v>203</v>
      </c>
    </row>
    <row r="24" spans="1:14" s="908" customFormat="1" ht="11.25" outlineLevel="1" x14ac:dyDescent="0.2">
      <c r="A24" s="1917">
        <v>1</v>
      </c>
      <c r="B24" s="1918"/>
      <c r="C24" s="606">
        <v>2</v>
      </c>
      <c r="D24" s="606">
        <v>3</v>
      </c>
      <c r="E24" s="606">
        <v>4</v>
      </c>
      <c r="F24" s="606">
        <v>5</v>
      </c>
      <c r="G24" s="606">
        <v>6</v>
      </c>
      <c r="H24" s="606">
        <v>7</v>
      </c>
      <c r="I24" s="606">
        <v>8</v>
      </c>
      <c r="J24" s="606">
        <v>9</v>
      </c>
      <c r="K24" s="909">
        <v>10</v>
      </c>
    </row>
    <row r="25" spans="1:14" outlineLevel="1" x14ac:dyDescent="0.2">
      <c r="A25" s="1919"/>
      <c r="B25" s="1300"/>
      <c r="C25" s="303"/>
      <c r="D25" s="303"/>
      <c r="E25" s="303">
        <f>+C25*D25</f>
        <v>0</v>
      </c>
      <c r="F25" s="303"/>
      <c r="G25" s="303"/>
      <c r="H25" s="303">
        <f>+F25*G25</f>
        <v>0</v>
      </c>
      <c r="I25" s="303"/>
      <c r="J25" s="303"/>
      <c r="K25" s="614">
        <f>+I25*J25</f>
        <v>0</v>
      </c>
    </row>
    <row r="26" spans="1:14" outlineLevel="1" x14ac:dyDescent="0.2">
      <c r="A26" s="1919"/>
      <c r="B26" s="1300"/>
      <c r="C26" s="303"/>
      <c r="D26" s="303"/>
      <c r="E26" s="303">
        <f>+C26*D26</f>
        <v>0</v>
      </c>
      <c r="F26" s="303"/>
      <c r="G26" s="303"/>
      <c r="H26" s="303">
        <f>+F26*G26</f>
        <v>0</v>
      </c>
      <c r="I26" s="303"/>
      <c r="J26" s="303"/>
      <c r="K26" s="614">
        <f>+I26*J26</f>
        <v>0</v>
      </c>
    </row>
    <row r="27" spans="1:14" ht="13.5" outlineLevel="1" thickBot="1" x14ac:dyDescent="0.25">
      <c r="A27" s="1909" t="s">
        <v>252</v>
      </c>
      <c r="B27" s="1910"/>
      <c r="C27" s="910"/>
      <c r="D27" s="911"/>
      <c r="E27" s="778">
        <f>+E26+E25</f>
        <v>0</v>
      </c>
      <c r="F27" s="910"/>
      <c r="G27" s="911"/>
      <c r="H27" s="778">
        <f>+H26+H25</f>
        <v>0</v>
      </c>
      <c r="I27" s="910"/>
      <c r="J27" s="911"/>
      <c r="K27" s="779">
        <f>+K26+K25</f>
        <v>0</v>
      </c>
    </row>
    <row r="28" spans="1:14" ht="12.75" customHeight="1" x14ac:dyDescent="0.2"/>
    <row r="29" spans="1:14" ht="18" customHeight="1" outlineLevel="1" x14ac:dyDescent="0.2">
      <c r="A29" s="29" t="s">
        <v>334</v>
      </c>
      <c r="B29" s="20"/>
      <c r="C29" s="45"/>
      <c r="D29" s="45"/>
      <c r="E29" s="45"/>
      <c r="F29" s="45"/>
      <c r="G29" s="45"/>
      <c r="H29" s="45"/>
      <c r="I29" s="45"/>
      <c r="J29" s="45"/>
      <c r="K29" s="45"/>
      <c r="L29" s="14"/>
      <c r="M29" s="14"/>
    </row>
    <row r="30" spans="1:14" ht="9" customHeight="1" outlineLevel="1" thickBot="1" x14ac:dyDescent="0.25">
      <c r="A30" s="12"/>
      <c r="B30" s="26"/>
      <c r="C30" s="46"/>
      <c r="D30" s="46"/>
      <c r="E30" s="46"/>
      <c r="F30" s="46"/>
      <c r="G30" s="46"/>
      <c r="H30" s="46"/>
      <c r="I30" s="46"/>
      <c r="J30" s="46"/>
      <c r="K30" s="46"/>
      <c r="L30" s="26"/>
      <c r="M30" s="26"/>
      <c r="N30" s="26"/>
    </row>
    <row r="31" spans="1:14" ht="22.5" customHeight="1" outlineLevel="1" x14ac:dyDescent="0.2">
      <c r="A31" s="1911" t="s">
        <v>219</v>
      </c>
      <c r="B31" s="1912"/>
      <c r="C31" s="1915" t="s">
        <v>527</v>
      </c>
      <c r="D31" s="1915"/>
      <c r="E31" s="1915"/>
      <c r="F31" s="1915" t="s">
        <v>551</v>
      </c>
      <c r="G31" s="1915"/>
      <c r="H31" s="1915"/>
      <c r="I31" s="1915" t="s">
        <v>527</v>
      </c>
      <c r="J31" s="1915"/>
      <c r="K31" s="1916"/>
    </row>
    <row r="32" spans="1:14" ht="26.25" outlineLevel="1" thickBot="1" x14ac:dyDescent="0.25">
      <c r="A32" s="1913"/>
      <c r="B32" s="1914"/>
      <c r="C32" s="257" t="s">
        <v>207</v>
      </c>
      <c r="D32" s="257" t="s">
        <v>208</v>
      </c>
      <c r="E32" s="257" t="s">
        <v>203</v>
      </c>
      <c r="F32" s="257" t="s">
        <v>207</v>
      </c>
      <c r="G32" s="257" t="s">
        <v>208</v>
      </c>
      <c r="H32" s="257" t="s">
        <v>203</v>
      </c>
      <c r="I32" s="257" t="s">
        <v>207</v>
      </c>
      <c r="J32" s="257" t="s">
        <v>208</v>
      </c>
      <c r="K32" s="787" t="s">
        <v>203</v>
      </c>
    </row>
    <row r="33" spans="1:11" s="908" customFormat="1" ht="11.25" outlineLevel="1" x14ac:dyDescent="0.2">
      <c r="A33" s="1917">
        <v>1</v>
      </c>
      <c r="B33" s="1918"/>
      <c r="C33" s="606">
        <v>2</v>
      </c>
      <c r="D33" s="606">
        <v>3</v>
      </c>
      <c r="E33" s="606">
        <v>4</v>
      </c>
      <c r="F33" s="606">
        <v>5</v>
      </c>
      <c r="G33" s="606">
        <v>6</v>
      </c>
      <c r="H33" s="606">
        <v>7</v>
      </c>
      <c r="I33" s="606">
        <v>8</v>
      </c>
      <c r="J33" s="606">
        <v>9</v>
      </c>
      <c r="K33" s="909">
        <v>10</v>
      </c>
    </row>
    <row r="34" spans="1:11" outlineLevel="1" x14ac:dyDescent="0.2">
      <c r="A34" s="1919"/>
      <c r="B34" s="1300"/>
      <c r="C34" s="303"/>
      <c r="D34" s="303"/>
      <c r="E34" s="303">
        <f>+C34*D34</f>
        <v>0</v>
      </c>
      <c r="F34" s="303"/>
      <c r="G34" s="303"/>
      <c r="H34" s="303">
        <f>+F34*G34</f>
        <v>0</v>
      </c>
      <c r="I34" s="303"/>
      <c r="J34" s="303"/>
      <c r="K34" s="614">
        <f>+I34*J34</f>
        <v>0</v>
      </c>
    </row>
    <row r="35" spans="1:11" outlineLevel="1" x14ac:dyDescent="0.2">
      <c r="A35" s="1919"/>
      <c r="B35" s="1300"/>
      <c r="C35" s="303"/>
      <c r="D35" s="303"/>
      <c r="E35" s="303">
        <f>+C35*D35</f>
        <v>0</v>
      </c>
      <c r="F35" s="303"/>
      <c r="G35" s="303"/>
      <c r="H35" s="303">
        <f>+F35*G35</f>
        <v>0</v>
      </c>
      <c r="I35" s="303"/>
      <c r="J35" s="303"/>
      <c r="K35" s="614">
        <f>+I35*J35</f>
        <v>0</v>
      </c>
    </row>
    <row r="36" spans="1:11" ht="13.5" outlineLevel="1" thickBot="1" x14ac:dyDescent="0.25">
      <c r="A36" s="1909" t="s">
        <v>252</v>
      </c>
      <c r="B36" s="1910"/>
      <c r="C36" s="910"/>
      <c r="D36" s="911"/>
      <c r="E36" s="778">
        <f>+E35+E34</f>
        <v>0</v>
      </c>
      <c r="F36" s="910"/>
      <c r="G36" s="911"/>
      <c r="H36" s="778">
        <f>+H35+H34</f>
        <v>0</v>
      </c>
      <c r="I36" s="910"/>
      <c r="J36" s="911"/>
      <c r="K36" s="779">
        <f>+K35+K34</f>
        <v>0</v>
      </c>
    </row>
    <row r="37" spans="1:11" ht="12.75" customHeight="1" outlineLevel="1" x14ac:dyDescent="0.2"/>
  </sheetData>
  <mergeCells count="43">
    <mergeCell ref="A36:B36"/>
    <mergeCell ref="F31:H31"/>
    <mergeCell ref="I31:K31"/>
    <mergeCell ref="A33:B33"/>
    <mergeCell ref="A34:B34"/>
    <mergeCell ref="A35:B35"/>
    <mergeCell ref="A25:B25"/>
    <mergeCell ref="A26:B26"/>
    <mergeCell ref="A27:B27"/>
    <mergeCell ref="A31:B32"/>
    <mergeCell ref="C31:E31"/>
    <mergeCell ref="A22:B23"/>
    <mergeCell ref="C22:E22"/>
    <mergeCell ref="F22:H22"/>
    <mergeCell ref="I22:K22"/>
    <mergeCell ref="A24:B24"/>
    <mergeCell ref="F7:H7"/>
    <mergeCell ref="I7:K7"/>
    <mergeCell ref="A7:B7"/>
    <mergeCell ref="C7:E7"/>
    <mergeCell ref="C8:E8"/>
    <mergeCell ref="F8:H8"/>
    <mergeCell ref="I8:K8"/>
    <mergeCell ref="A8:B8"/>
    <mergeCell ref="A1:N1"/>
    <mergeCell ref="A5:B6"/>
    <mergeCell ref="C6:E6"/>
    <mergeCell ref="F6:H6"/>
    <mergeCell ref="I6:K6"/>
    <mergeCell ref="C5:K5"/>
    <mergeCell ref="A4:K4"/>
    <mergeCell ref="A2:M2"/>
    <mergeCell ref="A3:K3"/>
    <mergeCell ref="A10:N10"/>
    <mergeCell ref="A9:XFD9"/>
    <mergeCell ref="A18:B18"/>
    <mergeCell ref="A13:B14"/>
    <mergeCell ref="I13:K13"/>
    <mergeCell ref="A15:B15"/>
    <mergeCell ref="A16:B16"/>
    <mergeCell ref="A17:B17"/>
    <mergeCell ref="C13:E13"/>
    <mergeCell ref="F13:H13"/>
  </mergeCells>
  <phoneticPr fontId="12" type="noConversion"/>
  <pageMargins left="0.74803149606299213" right="0.15748031496062992" top="0.59055118110236227" bottom="0.27559055118110237" header="0.51181102362204722" footer="0.15748031496062992"/>
  <pageSetup paperSize="9" scale="94" orientation="landscape"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2">
    <pageSetUpPr fitToPage="1"/>
  </sheetPr>
  <dimension ref="A1:T205"/>
  <sheetViews>
    <sheetView view="pageBreakPreview" zoomScale="90" zoomScaleNormal="90" zoomScaleSheetLayoutView="90" workbookViewId="0">
      <selection activeCell="D15" sqref="D15:N15"/>
    </sheetView>
  </sheetViews>
  <sheetFormatPr defaultColWidth="8.85546875" defaultRowHeight="12.75" outlineLevelRow="1" x14ac:dyDescent="0.2"/>
  <cols>
    <col min="1" max="1" width="8.85546875" style="454"/>
    <col min="2" max="2" width="24.28515625" style="454" customWidth="1"/>
    <col min="3" max="3" width="13" style="454" customWidth="1"/>
    <col min="4" max="8" width="11.85546875" style="454" customWidth="1"/>
    <col min="9" max="11" width="12.85546875" style="454" customWidth="1"/>
    <col min="12" max="13" width="11.85546875" style="454" customWidth="1"/>
    <col min="14" max="14" width="13.7109375" style="454" customWidth="1"/>
    <col min="15" max="17" width="12.28515625" style="454" bestFit="1" customWidth="1"/>
    <col min="18" max="16384" width="8.85546875" style="454"/>
  </cols>
  <sheetData>
    <row r="1" spans="1:17" ht="15.75" x14ac:dyDescent="0.2">
      <c r="A1" s="1970" t="s">
        <v>521</v>
      </c>
      <c r="B1" s="1970"/>
      <c r="C1" s="1970"/>
      <c r="D1" s="1970"/>
      <c r="E1" s="1970"/>
      <c r="F1" s="1970"/>
      <c r="G1" s="1970"/>
      <c r="H1" s="1970"/>
      <c r="I1" s="1970"/>
      <c r="J1" s="1970"/>
      <c r="K1" s="1970"/>
      <c r="L1" s="1970"/>
      <c r="M1" s="1970"/>
      <c r="N1" s="1970"/>
      <c r="O1" s="1970"/>
      <c r="P1" s="1970"/>
      <c r="Q1" s="1970"/>
    </row>
    <row r="2" spans="1:17" ht="17.45" customHeight="1" x14ac:dyDescent="0.2">
      <c r="A2" s="1799"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799"/>
      <c r="C2" s="1799"/>
      <c r="D2" s="1799"/>
      <c r="E2" s="1799"/>
      <c r="F2" s="1799"/>
      <c r="G2" s="1799"/>
      <c r="H2" s="1799"/>
      <c r="I2" s="1799"/>
      <c r="J2" s="1799"/>
      <c r="K2" s="1799"/>
      <c r="L2" s="1799"/>
      <c r="M2" s="1799"/>
      <c r="N2" s="1799"/>
      <c r="O2" s="113"/>
      <c r="P2" s="113"/>
      <c r="Q2" s="113"/>
    </row>
    <row r="3" spans="1:17" ht="16.5" thickBot="1" x14ac:dyDescent="0.25">
      <c r="A3" s="1978" t="str">
        <f>+'Прилож.№ 1_Раздел1'!B17</f>
        <v>14 октября</v>
      </c>
      <c r="B3" s="1978"/>
      <c r="C3" s="1978"/>
      <c r="D3" s="1978"/>
      <c r="E3" s="1978"/>
      <c r="F3" s="1978"/>
      <c r="G3" s="1978"/>
      <c r="H3" s="1978"/>
      <c r="I3" s="1978"/>
      <c r="J3" s="1978"/>
      <c r="K3" s="1978"/>
      <c r="L3" s="1978"/>
      <c r="M3" s="1978"/>
      <c r="N3" s="1978"/>
      <c r="O3" s="621"/>
      <c r="P3" s="621"/>
      <c r="Q3" s="621"/>
    </row>
    <row r="4" spans="1:17" ht="15.75" x14ac:dyDescent="0.2">
      <c r="A4" s="1944" t="s">
        <v>423</v>
      </c>
      <c r="B4" s="1945"/>
      <c r="C4" s="1945"/>
      <c r="D4" s="1945"/>
      <c r="E4" s="1945"/>
      <c r="F4" s="1945"/>
      <c r="G4" s="1945"/>
      <c r="H4" s="1941" t="s">
        <v>422</v>
      </c>
      <c r="I4" s="1938" t="s">
        <v>425</v>
      </c>
      <c r="J4" s="1939"/>
      <c r="K4" s="1940"/>
      <c r="L4" s="1939" t="s">
        <v>426</v>
      </c>
      <c r="M4" s="1939"/>
      <c r="N4" s="1940"/>
      <c r="O4" s="621"/>
      <c r="P4" s="621"/>
      <c r="Q4" s="621"/>
    </row>
    <row r="5" spans="1:17" ht="15.75" x14ac:dyDescent="0.2">
      <c r="A5" s="1946"/>
      <c r="B5" s="1778"/>
      <c r="C5" s="1778"/>
      <c r="D5" s="1778"/>
      <c r="E5" s="1778"/>
      <c r="F5" s="1778"/>
      <c r="G5" s="1778"/>
      <c r="H5" s="1942"/>
      <c r="I5" s="1953" t="s">
        <v>209</v>
      </c>
      <c r="J5" s="1954"/>
      <c r="K5" s="1988"/>
      <c r="L5" s="1954" t="s">
        <v>209</v>
      </c>
      <c r="M5" s="1954"/>
      <c r="N5" s="1988"/>
      <c r="O5" s="621"/>
      <c r="P5" s="621"/>
      <c r="Q5" s="621"/>
    </row>
    <row r="6" spans="1:17" ht="15.75" x14ac:dyDescent="0.2">
      <c r="A6" s="1947"/>
      <c r="B6" s="1948"/>
      <c r="C6" s="1948"/>
      <c r="D6" s="1948"/>
      <c r="E6" s="1948"/>
      <c r="F6" s="1948"/>
      <c r="G6" s="1948"/>
      <c r="H6" s="1943"/>
      <c r="I6" s="519" t="s">
        <v>905</v>
      </c>
      <c r="J6" s="478" t="s">
        <v>906</v>
      </c>
      <c r="K6" s="479" t="s">
        <v>1104</v>
      </c>
      <c r="L6" s="518" t="s">
        <v>905</v>
      </c>
      <c r="M6" s="478" t="s">
        <v>906</v>
      </c>
      <c r="N6" s="478" t="s">
        <v>1104</v>
      </c>
      <c r="O6" s="621"/>
      <c r="P6" s="621"/>
      <c r="Q6" s="621"/>
    </row>
    <row r="7" spans="1:17" ht="15.75" x14ac:dyDescent="0.2">
      <c r="A7" s="1949">
        <v>1</v>
      </c>
      <c r="B7" s="1950"/>
      <c r="C7" s="1950"/>
      <c r="D7" s="1950"/>
      <c r="E7" s="1950"/>
      <c r="F7" s="1950"/>
      <c r="G7" s="1950"/>
      <c r="H7" s="661">
        <v>2</v>
      </c>
      <c r="I7" s="640">
        <v>3</v>
      </c>
      <c r="J7" s="641">
        <v>4</v>
      </c>
      <c r="K7" s="581">
        <v>5</v>
      </c>
      <c r="L7" s="642">
        <v>6</v>
      </c>
      <c r="M7" s="641">
        <v>7</v>
      </c>
      <c r="N7" s="581">
        <v>8</v>
      </c>
      <c r="O7" s="621"/>
      <c r="P7" s="621"/>
      <c r="Q7" s="621"/>
    </row>
    <row r="8" spans="1:17" ht="15.75" x14ac:dyDescent="0.2">
      <c r="A8" s="1951" t="s">
        <v>210</v>
      </c>
      <c r="B8" s="1952"/>
      <c r="C8" s="1952"/>
      <c r="D8" s="1952"/>
      <c r="E8" s="1952"/>
      <c r="F8" s="1952"/>
      <c r="G8" s="1952"/>
      <c r="H8" s="521"/>
      <c r="I8" s="473">
        <f>SUM(I10:I12)</f>
        <v>37075073.709999993</v>
      </c>
      <c r="J8" s="85">
        <f t="shared" ref="J8:N8" si="0">SUM(J10:J12)</f>
        <v>32932700</v>
      </c>
      <c r="K8" s="368">
        <f t="shared" si="0"/>
        <v>33681200</v>
      </c>
      <c r="L8" s="472">
        <f t="shared" si="0"/>
        <v>230000</v>
      </c>
      <c r="M8" s="85">
        <f t="shared" si="0"/>
        <v>0</v>
      </c>
      <c r="N8" s="85">
        <f t="shared" si="0"/>
        <v>0</v>
      </c>
      <c r="O8" s="621"/>
      <c r="P8" s="621"/>
      <c r="Q8" s="621"/>
    </row>
    <row r="9" spans="1:17" ht="15.75" x14ac:dyDescent="0.2">
      <c r="A9" s="1953" t="s">
        <v>356</v>
      </c>
      <c r="B9" s="1954"/>
      <c r="C9" s="1954"/>
      <c r="D9" s="1954"/>
      <c r="E9" s="1954"/>
      <c r="F9" s="1954"/>
      <c r="G9" s="1954"/>
      <c r="H9" s="521"/>
      <c r="I9" s="473"/>
      <c r="J9" s="85"/>
      <c r="K9" s="368"/>
      <c r="L9" s="472"/>
      <c r="M9" s="85"/>
      <c r="N9" s="368"/>
      <c r="O9" s="621"/>
      <c r="P9" s="621"/>
      <c r="Q9" s="621"/>
    </row>
    <row r="10" spans="1:17" ht="17.45" customHeight="1" x14ac:dyDescent="0.2">
      <c r="A10" s="1974" t="s">
        <v>347</v>
      </c>
      <c r="B10" s="1975"/>
      <c r="C10" s="1975"/>
      <c r="D10" s="1975"/>
      <c r="E10" s="1975"/>
      <c r="F10" s="1975"/>
      <c r="G10" s="1975"/>
      <c r="H10" s="520">
        <v>4</v>
      </c>
      <c r="I10" s="474">
        <v>29636600.629999999</v>
      </c>
      <c r="J10" s="100">
        <v>29558700</v>
      </c>
      <c r="K10" s="292">
        <v>30307200</v>
      </c>
      <c r="L10" s="470">
        <v>230000</v>
      </c>
      <c r="M10" s="100"/>
      <c r="N10" s="292"/>
      <c r="O10" s="621"/>
      <c r="P10" s="621"/>
      <c r="Q10" s="621"/>
    </row>
    <row r="11" spans="1:17" ht="36" customHeight="1" x14ac:dyDescent="0.2">
      <c r="A11" s="1974" t="s">
        <v>348</v>
      </c>
      <c r="B11" s="1975"/>
      <c r="C11" s="1975"/>
      <c r="D11" s="1975"/>
      <c r="E11" s="1975"/>
      <c r="F11" s="1975"/>
      <c r="G11" s="1975"/>
      <c r="H11" s="520">
        <v>5</v>
      </c>
      <c r="I11" s="474">
        <v>3971266.53</v>
      </c>
      <c r="J11" s="100">
        <v>3374000</v>
      </c>
      <c r="K11" s="292">
        <v>3374000</v>
      </c>
      <c r="L11" s="470"/>
      <c r="M11" s="100"/>
      <c r="N11" s="292"/>
      <c r="O11" s="621"/>
      <c r="P11" s="621"/>
      <c r="Q11" s="621"/>
    </row>
    <row r="12" spans="1:17" ht="28.9" customHeight="1" thickBot="1" x14ac:dyDescent="0.25">
      <c r="A12" s="1976" t="s">
        <v>349</v>
      </c>
      <c r="B12" s="1977"/>
      <c r="C12" s="1977"/>
      <c r="D12" s="1977"/>
      <c r="E12" s="1977"/>
      <c r="F12" s="1977"/>
      <c r="G12" s="1977"/>
      <c r="H12" s="522">
        <v>2</v>
      </c>
      <c r="I12" s="490">
        <v>3467206.55</v>
      </c>
      <c r="J12" s="283"/>
      <c r="K12" s="294"/>
      <c r="L12" s="495"/>
      <c r="M12" s="283"/>
      <c r="N12" s="294"/>
      <c r="O12" s="621"/>
      <c r="P12" s="621"/>
      <c r="Q12" s="621"/>
    </row>
    <row r="14" spans="1:17" ht="15.6" customHeight="1" x14ac:dyDescent="0.2">
      <c r="B14" s="505" t="s">
        <v>334</v>
      </c>
      <c r="C14" s="506">
        <v>211</v>
      </c>
      <c r="D14" s="1989" t="s">
        <v>307</v>
      </c>
      <c r="E14" s="1989"/>
      <c r="F14" s="1989"/>
      <c r="G14" s="1989"/>
      <c r="H14" s="1989"/>
      <c r="I14" s="1989"/>
      <c r="J14" s="1989"/>
      <c r="K14" s="1989"/>
      <c r="L14" s="1989"/>
      <c r="M14" s="1989"/>
      <c r="N14" s="1989"/>
    </row>
    <row r="15" spans="1:17" ht="15.6" customHeight="1" x14ac:dyDescent="0.2">
      <c r="B15" s="505" t="s">
        <v>306</v>
      </c>
      <c r="C15" s="506">
        <v>111</v>
      </c>
      <c r="D15" s="1989" t="s">
        <v>308</v>
      </c>
      <c r="E15" s="1989"/>
      <c r="F15" s="1989"/>
      <c r="G15" s="1989"/>
      <c r="H15" s="1989"/>
      <c r="I15" s="1989"/>
      <c r="J15" s="1989"/>
      <c r="K15" s="1989"/>
      <c r="L15" s="1989"/>
      <c r="M15" s="1989"/>
      <c r="N15" s="1989"/>
    </row>
    <row r="16" spans="1:17" ht="16.899999999999999" customHeight="1" thickBot="1" x14ac:dyDescent="0.25">
      <c r="A16" s="1990" t="s">
        <v>1164</v>
      </c>
      <c r="B16" s="1990"/>
      <c r="C16" s="1990"/>
      <c r="D16" s="1990"/>
      <c r="E16" s="1990"/>
      <c r="F16" s="1990"/>
      <c r="G16" s="1990"/>
      <c r="H16" s="1990"/>
      <c r="I16" s="1990"/>
      <c r="J16" s="1990"/>
      <c r="K16" s="1990"/>
      <c r="L16" s="1990"/>
      <c r="M16" s="1990"/>
      <c r="N16" s="1990"/>
    </row>
    <row r="17" spans="1:17" ht="13.15" customHeight="1" x14ac:dyDescent="0.2">
      <c r="A17" s="1986" t="s">
        <v>422</v>
      </c>
      <c r="B17" s="1982" t="s">
        <v>213</v>
      </c>
      <c r="C17" s="1984" t="s">
        <v>214</v>
      </c>
      <c r="D17" s="1971" t="s">
        <v>1162</v>
      </c>
      <c r="E17" s="1972"/>
      <c r="F17" s="1972"/>
      <c r="G17" s="1972"/>
      <c r="H17" s="1973"/>
      <c r="I17" s="1971" t="s">
        <v>1163</v>
      </c>
      <c r="J17" s="1972"/>
      <c r="K17" s="1972"/>
      <c r="L17" s="1972"/>
      <c r="M17" s="1973"/>
      <c r="N17" s="1955" t="s">
        <v>561</v>
      </c>
    </row>
    <row r="18" spans="1:17" ht="78.599999999999994" customHeight="1" x14ac:dyDescent="0.2">
      <c r="A18" s="1987"/>
      <c r="B18" s="1983"/>
      <c r="C18" s="1985"/>
      <c r="D18" s="486" t="s">
        <v>756</v>
      </c>
      <c r="E18" s="476" t="s">
        <v>758</v>
      </c>
      <c r="F18" s="476" t="s">
        <v>424</v>
      </c>
      <c r="G18" s="476" t="s">
        <v>759</v>
      </c>
      <c r="H18" s="487" t="s">
        <v>760</v>
      </c>
      <c r="I18" s="486" t="s">
        <v>757</v>
      </c>
      <c r="J18" s="476" t="s">
        <v>758</v>
      </c>
      <c r="K18" s="476" t="s">
        <v>424</v>
      </c>
      <c r="L18" s="476" t="s">
        <v>759</v>
      </c>
      <c r="M18" s="483" t="s">
        <v>760</v>
      </c>
      <c r="N18" s="1956"/>
    </row>
    <row r="19" spans="1:17" s="477" customFormat="1" ht="13.15" customHeight="1" thickBot="1" x14ac:dyDescent="0.25">
      <c r="A19" s="662">
        <v>1</v>
      </c>
      <c r="B19" s="663">
        <f>+A19+1</f>
        <v>2</v>
      </c>
      <c r="C19" s="664">
        <v>3</v>
      </c>
      <c r="D19" s="665">
        <v>4</v>
      </c>
      <c r="E19" s="666">
        <f>+D19+1</f>
        <v>5</v>
      </c>
      <c r="F19" s="666">
        <f t="shared" ref="F19:N19" si="1">+E19+1</f>
        <v>6</v>
      </c>
      <c r="G19" s="666">
        <f t="shared" si="1"/>
        <v>7</v>
      </c>
      <c r="H19" s="664">
        <f t="shared" si="1"/>
        <v>8</v>
      </c>
      <c r="I19" s="665">
        <f t="shared" si="1"/>
        <v>9</v>
      </c>
      <c r="J19" s="666">
        <f t="shared" si="1"/>
        <v>10</v>
      </c>
      <c r="K19" s="666">
        <f t="shared" si="1"/>
        <v>11</v>
      </c>
      <c r="L19" s="666">
        <f t="shared" si="1"/>
        <v>12</v>
      </c>
      <c r="M19" s="667">
        <f t="shared" si="1"/>
        <v>13</v>
      </c>
      <c r="N19" s="662">
        <f t="shared" si="1"/>
        <v>14</v>
      </c>
    </row>
    <row r="20" spans="1:17" ht="13.15" customHeight="1" thickBot="1" x14ac:dyDescent="0.25">
      <c r="A20" s="1979">
        <v>4</v>
      </c>
      <c r="B20" s="492" t="s">
        <v>697</v>
      </c>
      <c r="C20" s="491">
        <v>1</v>
      </c>
      <c r="D20" s="488">
        <v>42105.599999999999</v>
      </c>
      <c r="E20" s="276">
        <f>ROUND(D20/70*30,2)</f>
        <v>18045.259999999998</v>
      </c>
      <c r="F20" s="276"/>
      <c r="G20" s="276">
        <v>11494.25</v>
      </c>
      <c r="H20" s="481">
        <f>SUM(D20:G20)</f>
        <v>71645.11</v>
      </c>
      <c r="I20" s="494">
        <f>+D20*104%</f>
        <v>43789.824000000001</v>
      </c>
      <c r="J20" s="276">
        <f>ROUND(I20/70*30,2)</f>
        <v>18767.07</v>
      </c>
      <c r="K20" s="276"/>
      <c r="L20" s="276"/>
      <c r="M20" s="484">
        <f>SUM(I20:L20)</f>
        <v>62556.894</v>
      </c>
      <c r="N20" s="496">
        <f>ROUND(C20*(H20*9+M20*3),2)</f>
        <v>832476.67</v>
      </c>
    </row>
    <row r="21" spans="1:17" ht="27" customHeight="1" thickBot="1" x14ac:dyDescent="0.25">
      <c r="A21" s="1980"/>
      <c r="B21" s="493" t="s">
        <v>913</v>
      </c>
      <c r="C21" s="620">
        <v>1</v>
      </c>
      <c r="D21" s="474">
        <v>33685</v>
      </c>
      <c r="E21" s="276">
        <f t="shared" ref="E21:E26" si="2">ROUND(D21/70*30,2)</f>
        <v>14436.43</v>
      </c>
      <c r="F21" s="100"/>
      <c r="G21" s="100"/>
      <c r="H21" s="292">
        <f>SUM(D21:G21)</f>
        <v>48121.43</v>
      </c>
      <c r="I21" s="494">
        <f t="shared" ref="I21:I26" si="3">+D21*104%</f>
        <v>35032.400000000001</v>
      </c>
      <c r="J21" s="276">
        <f t="shared" ref="J21:J26" si="4">ROUND(I21/70*30,2)</f>
        <v>15013.89</v>
      </c>
      <c r="K21" s="100"/>
      <c r="L21" s="100"/>
      <c r="M21" s="104">
        <f>SUM(I21:L21)</f>
        <v>50046.29</v>
      </c>
      <c r="N21" s="498">
        <v>583231.41</v>
      </c>
    </row>
    <row r="22" spans="1:17" ht="25.9" customHeight="1" thickBot="1" x14ac:dyDescent="0.25">
      <c r="A22" s="1980"/>
      <c r="B22" s="493" t="s">
        <v>914</v>
      </c>
      <c r="C22" s="620">
        <v>1</v>
      </c>
      <c r="D22" s="474">
        <v>29474</v>
      </c>
      <c r="E22" s="276">
        <f t="shared" si="2"/>
        <v>12631.71</v>
      </c>
      <c r="F22" s="100"/>
      <c r="G22" s="100"/>
      <c r="H22" s="292">
        <f t="shared" ref="H22:H26" si="5">SUM(D22:G22)</f>
        <v>42105.71</v>
      </c>
      <c r="I22" s="494">
        <f t="shared" si="3"/>
        <v>30652.960000000003</v>
      </c>
      <c r="J22" s="276">
        <f t="shared" si="4"/>
        <v>13136.98</v>
      </c>
      <c r="K22" s="100"/>
      <c r="L22" s="100"/>
      <c r="M22" s="104">
        <f t="shared" ref="M22:M26" si="6">SUM(I22:L22)</f>
        <v>43789.94</v>
      </c>
      <c r="N22" s="498">
        <f t="shared" ref="N22:N25" si="7">ROUND(C22*(H22*9+M22*3),2)</f>
        <v>510321.21</v>
      </c>
    </row>
    <row r="23" spans="1:17" ht="13.15" customHeight="1" thickBot="1" x14ac:dyDescent="0.25">
      <c r="A23" s="1980"/>
      <c r="B23" s="493" t="s">
        <v>711</v>
      </c>
      <c r="C23" s="620">
        <v>1</v>
      </c>
      <c r="D23" s="474">
        <v>7720</v>
      </c>
      <c r="E23" s="276">
        <f t="shared" si="2"/>
        <v>3308.57</v>
      </c>
      <c r="F23" s="100">
        <v>8213.43</v>
      </c>
      <c r="G23" s="100"/>
      <c r="H23" s="292">
        <f t="shared" si="5"/>
        <v>19242</v>
      </c>
      <c r="I23" s="494">
        <f t="shared" si="3"/>
        <v>8028.8</v>
      </c>
      <c r="J23" s="276">
        <f t="shared" si="4"/>
        <v>3440.91</v>
      </c>
      <c r="K23" s="100">
        <v>7772.29</v>
      </c>
      <c r="L23" s="100"/>
      <c r="M23" s="104">
        <f t="shared" si="6"/>
        <v>19242</v>
      </c>
      <c r="N23" s="498">
        <f>ROUND(C23*(H23*9+M23*3),2)</f>
        <v>230904</v>
      </c>
    </row>
    <row r="24" spans="1:17" ht="16.899999999999999" customHeight="1" thickBot="1" x14ac:dyDescent="0.25">
      <c r="A24" s="1980"/>
      <c r="B24" s="493" t="s">
        <v>712</v>
      </c>
      <c r="C24" s="620">
        <v>52</v>
      </c>
      <c r="D24" s="474">
        <v>12122</v>
      </c>
      <c r="E24" s="276">
        <f t="shared" si="2"/>
        <v>5195.1400000000003</v>
      </c>
      <c r="F24" s="100"/>
      <c r="G24" s="100">
        <v>12252</v>
      </c>
      <c r="H24" s="292">
        <f t="shared" si="5"/>
        <v>29569.14</v>
      </c>
      <c r="I24" s="494">
        <f t="shared" si="3"/>
        <v>12606.880000000001</v>
      </c>
      <c r="J24" s="276">
        <f t="shared" si="4"/>
        <v>5402.95</v>
      </c>
      <c r="K24" s="100"/>
      <c r="L24" s="100">
        <v>18220.8446</v>
      </c>
      <c r="M24" s="104">
        <f t="shared" si="6"/>
        <v>36230.674599999998</v>
      </c>
      <c r="N24" s="498">
        <f t="shared" si="7"/>
        <v>19490342.760000002</v>
      </c>
      <c r="O24" s="454">
        <v>14871987</v>
      </c>
      <c r="P24" s="454">
        <f>+O24-N24</f>
        <v>-4618355.7600000016</v>
      </c>
      <c r="Q24" s="454">
        <f>+P24/52/12</f>
        <v>-7401.2111538461568</v>
      </c>
    </row>
    <row r="25" spans="1:17" ht="16.899999999999999" customHeight="1" thickBot="1" x14ac:dyDescent="0.25">
      <c r="A25" s="1980"/>
      <c r="B25" s="493" t="s">
        <v>755</v>
      </c>
      <c r="C25" s="620">
        <v>24</v>
      </c>
      <c r="D25" s="474">
        <v>5519</v>
      </c>
      <c r="E25" s="276">
        <f t="shared" si="2"/>
        <v>2365.29</v>
      </c>
      <c r="F25" s="100">
        <v>11357.71</v>
      </c>
      <c r="G25" s="100"/>
      <c r="H25" s="292">
        <f t="shared" si="5"/>
        <v>19242</v>
      </c>
      <c r="I25" s="494">
        <f t="shared" si="3"/>
        <v>5739.76</v>
      </c>
      <c r="J25" s="276">
        <f t="shared" si="4"/>
        <v>2459.9</v>
      </c>
      <c r="K25" s="100">
        <v>11042.34</v>
      </c>
      <c r="L25" s="100"/>
      <c r="M25" s="104">
        <f t="shared" si="6"/>
        <v>19242</v>
      </c>
      <c r="N25" s="498">
        <f t="shared" si="7"/>
        <v>5541696</v>
      </c>
    </row>
    <row r="26" spans="1:17" ht="30" customHeight="1" x14ac:dyDescent="0.2">
      <c r="A26" s="1980"/>
      <c r="B26" s="493" t="s">
        <v>1037</v>
      </c>
      <c r="C26" s="620">
        <v>14.5</v>
      </c>
      <c r="D26" s="474">
        <v>5519</v>
      </c>
      <c r="E26" s="276">
        <f t="shared" si="2"/>
        <v>2365.29</v>
      </c>
      <c r="F26" s="100">
        <v>11357.71</v>
      </c>
      <c r="G26" s="100"/>
      <c r="H26" s="292">
        <f t="shared" si="5"/>
        <v>19242</v>
      </c>
      <c r="I26" s="494">
        <f t="shared" si="3"/>
        <v>5739.76</v>
      </c>
      <c r="J26" s="276">
        <f t="shared" si="4"/>
        <v>2459.9</v>
      </c>
      <c r="K26" s="100">
        <v>11042.34</v>
      </c>
      <c r="L26" s="100"/>
      <c r="M26" s="104">
        <f t="shared" si="6"/>
        <v>19242</v>
      </c>
      <c r="N26" s="498">
        <v>2653076.2200000002</v>
      </c>
    </row>
    <row r="27" spans="1:17" ht="16.899999999999999" customHeight="1" x14ac:dyDescent="0.2">
      <c r="A27" s="1980"/>
      <c r="B27" s="493" t="s">
        <v>761</v>
      </c>
      <c r="C27" s="620">
        <v>16.5</v>
      </c>
      <c r="D27" s="489"/>
      <c r="E27" s="325" t="s">
        <v>187</v>
      </c>
      <c r="F27" s="325" t="s">
        <v>187</v>
      </c>
      <c r="G27" s="325" t="s">
        <v>187</v>
      </c>
      <c r="H27" s="626" t="s">
        <v>187</v>
      </c>
      <c r="I27" s="629" t="s">
        <v>187</v>
      </c>
      <c r="J27" s="325" t="s">
        <v>187</v>
      </c>
      <c r="K27" s="325" t="s">
        <v>187</v>
      </c>
      <c r="L27" s="325" t="s">
        <v>187</v>
      </c>
      <c r="M27" s="109" t="s">
        <v>187</v>
      </c>
      <c r="N27" s="498">
        <v>255456.36</v>
      </c>
    </row>
    <row r="28" spans="1:17" ht="13.5" thickBot="1" x14ac:dyDescent="0.25">
      <c r="A28" s="1980"/>
      <c r="B28" s="490" t="s">
        <v>252</v>
      </c>
      <c r="C28" s="497">
        <f>SUM(C20:C27)</f>
        <v>111</v>
      </c>
      <c r="D28" s="490"/>
      <c r="E28" s="283"/>
      <c r="F28" s="283"/>
      <c r="G28" s="283"/>
      <c r="H28" s="482">
        <f>SUM(H20:H27)</f>
        <v>249167.39</v>
      </c>
      <c r="I28" s="495"/>
      <c r="J28" s="283"/>
      <c r="K28" s="283"/>
      <c r="L28" s="283"/>
      <c r="M28" s="497">
        <f>SUM(M20:M27)</f>
        <v>250349.79860000001</v>
      </c>
      <c r="N28" s="499">
        <f>SUM(N20:N27)</f>
        <v>30097504.629999999</v>
      </c>
    </row>
    <row r="29" spans="1:17" ht="16.149999999999999" customHeight="1" x14ac:dyDescent="0.2">
      <c r="A29" s="1959"/>
      <c r="B29" s="1962" t="s">
        <v>303</v>
      </c>
      <c r="C29" s="1962"/>
      <c r="D29" s="1962"/>
      <c r="E29" s="1962"/>
      <c r="F29" s="1962"/>
      <c r="G29" s="1962"/>
      <c r="H29" s="1962"/>
      <c r="I29" s="1962"/>
      <c r="J29" s="1962"/>
      <c r="K29" s="1962"/>
      <c r="L29" s="1962"/>
      <c r="M29" s="1962"/>
      <c r="N29" s="500">
        <v>230000</v>
      </c>
    </row>
    <row r="30" spans="1:17" x14ac:dyDescent="0.2">
      <c r="A30" s="1959"/>
      <c r="B30" s="1957" t="s">
        <v>754</v>
      </c>
      <c r="C30" s="1957"/>
      <c r="D30" s="1957"/>
      <c r="E30" s="1957"/>
      <c r="F30" s="1957"/>
      <c r="G30" s="1957"/>
      <c r="H30" s="1957"/>
      <c r="I30" s="1957"/>
      <c r="J30" s="1957"/>
      <c r="K30" s="1957"/>
      <c r="L30" s="1957"/>
      <c r="M30" s="1957"/>
      <c r="N30" s="498">
        <f>+I63</f>
        <v>0</v>
      </c>
    </row>
    <row r="31" spans="1:17" x14ac:dyDescent="0.2">
      <c r="A31" s="1959"/>
      <c r="B31" s="1957" t="s">
        <v>575</v>
      </c>
      <c r="C31" s="1957"/>
      <c r="D31" s="1957"/>
      <c r="E31" s="1957"/>
      <c r="F31" s="1957"/>
      <c r="G31" s="1957"/>
      <c r="H31" s="1957"/>
      <c r="I31" s="1957"/>
      <c r="J31" s="1957"/>
      <c r="K31" s="1957"/>
      <c r="L31" s="1957"/>
      <c r="M31" s="1957"/>
      <c r="N31" s="498">
        <v>230904</v>
      </c>
    </row>
    <row r="32" spans="1:17" ht="13.5" thickBot="1" x14ac:dyDescent="0.25">
      <c r="A32" s="1960"/>
      <c r="B32" s="1964" t="s">
        <v>762</v>
      </c>
      <c r="C32" s="1965"/>
      <c r="D32" s="1965"/>
      <c r="E32" s="1965"/>
      <c r="F32" s="1965"/>
      <c r="G32" s="1965"/>
      <c r="H32" s="1965"/>
      <c r="I32" s="1965"/>
      <c r="J32" s="1965"/>
      <c r="K32" s="1965"/>
      <c r="L32" s="1965"/>
      <c r="M32" s="1981"/>
      <c r="N32" s="899">
        <f>+N28-N29-N30-N31</f>
        <v>29636600.629999999</v>
      </c>
      <c r="O32" s="454">
        <f>+N32-I10</f>
        <v>0</v>
      </c>
    </row>
    <row r="33" spans="1:14" ht="3" customHeight="1" thickBot="1" x14ac:dyDescent="0.25">
      <c r="A33" s="625"/>
      <c r="B33" s="512"/>
      <c r="C33" s="501"/>
      <c r="D33" s="501"/>
      <c r="E33" s="501"/>
      <c r="F33" s="501"/>
      <c r="G33" s="501"/>
      <c r="H33" s="501"/>
      <c r="I33" s="501"/>
      <c r="J33" s="501"/>
      <c r="K33" s="501"/>
      <c r="L33" s="501"/>
      <c r="M33" s="515"/>
      <c r="N33" s="1096"/>
    </row>
    <row r="34" spans="1:14" ht="13.15" customHeight="1" x14ac:dyDescent="0.2">
      <c r="A34" s="1958">
        <v>5</v>
      </c>
      <c r="B34" s="492" t="s">
        <v>697</v>
      </c>
      <c r="C34" s="429">
        <v>4</v>
      </c>
      <c r="D34" s="488">
        <v>7725</v>
      </c>
      <c r="E34" s="276">
        <f>ROUND(D34/67*33,2)</f>
        <v>3804.85</v>
      </c>
      <c r="F34" s="276">
        <v>7712.15</v>
      </c>
      <c r="G34" s="276"/>
      <c r="H34" s="481">
        <f>SUM(D34:G34)</f>
        <v>19242</v>
      </c>
      <c r="I34" s="488"/>
      <c r="J34" s="276">
        <f>ROUND(I34/67*33,2)</f>
        <v>0</v>
      </c>
      <c r="K34" s="276"/>
      <c r="L34" s="276"/>
      <c r="M34" s="484">
        <f>SUM(I34:L34)</f>
        <v>0</v>
      </c>
      <c r="N34" s="496">
        <f>ROUND(C34*(H34*1),2)</f>
        <v>76968</v>
      </c>
    </row>
    <row r="35" spans="1:14" ht="13.15" customHeight="1" x14ac:dyDescent="0.2">
      <c r="A35" s="1959"/>
      <c r="B35" s="493" t="s">
        <v>710</v>
      </c>
      <c r="C35" s="305"/>
      <c r="D35" s="474"/>
      <c r="E35" s="100">
        <f t="shared" ref="E35:E39" si="8">ROUND(D35/67*33,2)</f>
        <v>0</v>
      </c>
      <c r="F35" s="100"/>
      <c r="G35" s="100"/>
      <c r="H35" s="292">
        <f t="shared" ref="H35:H39" si="9">SUM(D35:G35)</f>
        <v>0</v>
      </c>
      <c r="I35" s="474">
        <f>+D35</f>
        <v>0</v>
      </c>
      <c r="J35" s="100">
        <f t="shared" ref="J35:J39" si="10">ROUND(I35/67*33,2)</f>
        <v>0</v>
      </c>
      <c r="K35" s="100"/>
      <c r="L35" s="100"/>
      <c r="M35" s="104">
        <f t="shared" ref="M35:M39" si="11">SUM(I35:L35)</f>
        <v>0</v>
      </c>
      <c r="N35" s="498">
        <f t="shared" ref="N35:N39" si="12">ROUND(C35*(H35*1),2)</f>
        <v>0</v>
      </c>
    </row>
    <row r="36" spans="1:14" ht="13.15" customHeight="1" x14ac:dyDescent="0.2">
      <c r="A36" s="1959"/>
      <c r="B36" s="493" t="s">
        <v>711</v>
      </c>
      <c r="C36" s="305"/>
      <c r="D36" s="474"/>
      <c r="E36" s="100">
        <f t="shared" si="8"/>
        <v>0</v>
      </c>
      <c r="F36" s="100"/>
      <c r="G36" s="100"/>
      <c r="H36" s="292">
        <f t="shared" si="9"/>
        <v>0</v>
      </c>
      <c r="I36" s="474">
        <f t="shared" ref="I36" si="13">+D36</f>
        <v>0</v>
      </c>
      <c r="J36" s="100">
        <f t="shared" si="10"/>
        <v>0</v>
      </c>
      <c r="K36" s="100"/>
      <c r="L36" s="100"/>
      <c r="M36" s="104">
        <f t="shared" si="11"/>
        <v>0</v>
      </c>
      <c r="N36" s="498">
        <f t="shared" si="12"/>
        <v>0</v>
      </c>
    </row>
    <row r="37" spans="1:14" ht="19.149999999999999" customHeight="1" x14ac:dyDescent="0.2">
      <c r="A37" s="1959"/>
      <c r="B37" s="493" t="s">
        <v>712</v>
      </c>
      <c r="C37" s="305">
        <v>88</v>
      </c>
      <c r="D37" s="474">
        <v>12122</v>
      </c>
      <c r="E37" s="100">
        <f>ROUND(D37/61*39,2)</f>
        <v>7750.13</v>
      </c>
      <c r="F37" s="100"/>
      <c r="G37" s="100">
        <v>15531.966899999999</v>
      </c>
      <c r="H37" s="292">
        <f t="shared" si="9"/>
        <v>35404.096900000004</v>
      </c>
      <c r="I37" s="474"/>
      <c r="J37" s="100">
        <f>ROUND(I37/61*39,2)</f>
        <v>0</v>
      </c>
      <c r="K37" s="100"/>
      <c r="L37" s="100"/>
      <c r="M37" s="104">
        <f t="shared" si="11"/>
        <v>0</v>
      </c>
      <c r="N37" s="498">
        <f t="shared" si="12"/>
        <v>3115560.53</v>
      </c>
    </row>
    <row r="38" spans="1:14" ht="19.149999999999999" customHeight="1" x14ac:dyDescent="0.2">
      <c r="A38" s="1959"/>
      <c r="B38" s="493" t="s">
        <v>755</v>
      </c>
      <c r="C38" s="305">
        <v>23</v>
      </c>
      <c r="D38" s="474">
        <v>5519</v>
      </c>
      <c r="E38" s="100">
        <f t="shared" si="8"/>
        <v>2718.31</v>
      </c>
      <c r="F38" s="100">
        <v>11004.69</v>
      </c>
      <c r="G38" s="100"/>
      <c r="H38" s="292">
        <f t="shared" si="9"/>
        <v>19242</v>
      </c>
      <c r="I38" s="474"/>
      <c r="J38" s="100">
        <f t="shared" si="10"/>
        <v>0</v>
      </c>
      <c r="K38" s="100"/>
      <c r="L38" s="100"/>
      <c r="M38" s="104">
        <f t="shared" si="11"/>
        <v>0</v>
      </c>
      <c r="N38" s="498">
        <f t="shared" si="12"/>
        <v>442566</v>
      </c>
    </row>
    <row r="39" spans="1:14" ht="19.149999999999999" customHeight="1" x14ac:dyDescent="0.2">
      <c r="A39" s="1959"/>
      <c r="B39" s="493" t="s">
        <v>958</v>
      </c>
      <c r="C39" s="305">
        <v>16</v>
      </c>
      <c r="D39" s="474">
        <v>7267</v>
      </c>
      <c r="E39" s="100">
        <f t="shared" si="8"/>
        <v>3579.27</v>
      </c>
      <c r="F39" s="100">
        <v>8395.73</v>
      </c>
      <c r="G39" s="100"/>
      <c r="H39" s="292">
        <f t="shared" si="9"/>
        <v>19242</v>
      </c>
      <c r="I39" s="474"/>
      <c r="J39" s="100">
        <f t="shared" si="10"/>
        <v>0</v>
      </c>
      <c r="K39" s="100"/>
      <c r="L39" s="100"/>
      <c r="M39" s="104">
        <f t="shared" si="11"/>
        <v>0</v>
      </c>
      <c r="N39" s="498">
        <f t="shared" si="12"/>
        <v>307872</v>
      </c>
    </row>
    <row r="40" spans="1:14" ht="19.149999999999999" customHeight="1" x14ac:dyDescent="0.2">
      <c r="A40" s="1959"/>
      <c r="B40" s="493" t="s">
        <v>761</v>
      </c>
      <c r="C40" s="305"/>
      <c r="D40" s="489" t="s">
        <v>187</v>
      </c>
      <c r="E40" s="325" t="s">
        <v>187</v>
      </c>
      <c r="F40" s="325" t="s">
        <v>187</v>
      </c>
      <c r="G40" s="325" t="s">
        <v>187</v>
      </c>
      <c r="H40" s="626" t="s">
        <v>187</v>
      </c>
      <c r="I40" s="489" t="s">
        <v>187</v>
      </c>
      <c r="J40" s="325" t="s">
        <v>187</v>
      </c>
      <c r="K40" s="325" t="s">
        <v>187</v>
      </c>
      <c r="L40" s="325" t="s">
        <v>187</v>
      </c>
      <c r="M40" s="109" t="s">
        <v>187</v>
      </c>
      <c r="N40" s="498"/>
    </row>
    <row r="41" spans="1:14" ht="13.5" thickBot="1" x14ac:dyDescent="0.25">
      <c r="A41" s="1959"/>
      <c r="B41" s="490" t="s">
        <v>252</v>
      </c>
      <c r="C41" s="482">
        <f>SUM(C34:C40)</f>
        <v>131</v>
      </c>
      <c r="D41" s="490"/>
      <c r="E41" s="283"/>
      <c r="F41" s="283"/>
      <c r="G41" s="283"/>
      <c r="H41" s="482">
        <f>SUM(H34:H40)</f>
        <v>93130.096900000004</v>
      </c>
      <c r="I41" s="490"/>
      <c r="J41" s="283"/>
      <c r="K41" s="283"/>
      <c r="L41" s="283"/>
      <c r="M41" s="497">
        <f>SUM(M34:M40)</f>
        <v>0</v>
      </c>
      <c r="N41" s="499">
        <f>SUM(N34:N40)</f>
        <v>3942966.53</v>
      </c>
    </row>
    <row r="42" spans="1:14" ht="16.149999999999999" customHeight="1" x14ac:dyDescent="0.2">
      <c r="A42" s="1959"/>
      <c r="B42" s="1961" t="s">
        <v>303</v>
      </c>
      <c r="C42" s="1962"/>
      <c r="D42" s="1962"/>
      <c r="E42" s="1962"/>
      <c r="F42" s="1962"/>
      <c r="G42" s="1962"/>
      <c r="H42" s="1962"/>
      <c r="I42" s="1962"/>
      <c r="J42" s="1962"/>
      <c r="K42" s="1962"/>
      <c r="L42" s="1962"/>
      <c r="M42" s="1962"/>
      <c r="N42" s="496"/>
    </row>
    <row r="43" spans="1:14" x14ac:dyDescent="0.2">
      <c r="A43" s="1959"/>
      <c r="B43" s="1963" t="s">
        <v>754</v>
      </c>
      <c r="C43" s="1957"/>
      <c r="D43" s="1957"/>
      <c r="E43" s="1957"/>
      <c r="F43" s="1957"/>
      <c r="G43" s="1957"/>
      <c r="H43" s="1957"/>
      <c r="I43" s="1957"/>
      <c r="J43" s="1957"/>
      <c r="K43" s="1957"/>
      <c r="L43" s="1957"/>
      <c r="M43" s="1957"/>
      <c r="N43" s="498">
        <f>+I64</f>
        <v>0</v>
      </c>
    </row>
    <row r="44" spans="1:14" x14ac:dyDescent="0.2">
      <c r="A44" s="1959"/>
      <c r="B44" s="1963" t="s">
        <v>575</v>
      </c>
      <c r="C44" s="1957"/>
      <c r="D44" s="1957"/>
      <c r="E44" s="1957"/>
      <c r="F44" s="1957"/>
      <c r="G44" s="1957"/>
      <c r="H44" s="1957"/>
      <c r="I44" s="1957"/>
      <c r="J44" s="1957"/>
      <c r="K44" s="1957"/>
      <c r="L44" s="1957"/>
      <c r="M44" s="1957"/>
      <c r="N44" s="498">
        <f>+L75</f>
        <v>0</v>
      </c>
    </row>
    <row r="45" spans="1:14" ht="26.45" customHeight="1" x14ac:dyDescent="0.2">
      <c r="A45" s="1959"/>
      <c r="B45" s="1963" t="s">
        <v>824</v>
      </c>
      <c r="C45" s="1957"/>
      <c r="D45" s="1967" t="s">
        <v>563</v>
      </c>
      <c r="E45" s="1968"/>
      <c r="F45" s="322">
        <v>1</v>
      </c>
      <c r="G45" s="104" t="s">
        <v>768</v>
      </c>
      <c r="H45" s="100">
        <v>24000</v>
      </c>
      <c r="I45" s="1967" t="s">
        <v>563</v>
      </c>
      <c r="J45" s="1968"/>
      <c r="K45" s="1069"/>
      <c r="L45" s="104" t="s">
        <v>768</v>
      </c>
      <c r="M45" s="104"/>
      <c r="N45" s="898">
        <v>28300</v>
      </c>
    </row>
    <row r="46" spans="1:14" ht="15.6" customHeight="1" x14ac:dyDescent="0.2">
      <c r="A46" s="1959"/>
      <c r="B46" s="1963" t="s">
        <v>767</v>
      </c>
      <c r="C46" s="1957"/>
      <c r="D46" s="1967" t="s">
        <v>563</v>
      </c>
      <c r="E46" s="1968"/>
      <c r="F46" s="322"/>
      <c r="G46" s="1967" t="s">
        <v>768</v>
      </c>
      <c r="H46" s="1969"/>
      <c r="I46" s="322"/>
      <c r="J46" s="1967" t="s">
        <v>769</v>
      </c>
      <c r="K46" s="1969"/>
      <c r="L46" s="1969"/>
      <c r="M46" s="620"/>
      <c r="N46" s="898">
        <f>+M46*I46*F46</f>
        <v>0</v>
      </c>
    </row>
    <row r="47" spans="1:14" ht="13.5" thickBot="1" x14ac:dyDescent="0.25">
      <c r="A47" s="1960"/>
      <c r="B47" s="1964" t="s">
        <v>763</v>
      </c>
      <c r="C47" s="1965"/>
      <c r="D47" s="1965"/>
      <c r="E47" s="1965"/>
      <c r="F47" s="1965"/>
      <c r="G47" s="1965"/>
      <c r="H47" s="1965"/>
      <c r="I47" s="1965"/>
      <c r="J47" s="1965"/>
      <c r="K47" s="1965"/>
      <c r="L47" s="1965"/>
      <c r="M47" s="1965"/>
      <c r="N47" s="900">
        <f>+N41-N42-N43-N44+N46+N45</f>
        <v>3971266.53</v>
      </c>
    </row>
    <row r="48" spans="1:14" ht="3" customHeight="1" thickBot="1" x14ac:dyDescent="0.25">
      <c r="A48" s="625"/>
      <c r="B48" s="512"/>
      <c r="C48" s="501"/>
      <c r="D48" s="501"/>
      <c r="E48" s="501"/>
      <c r="F48" s="501"/>
      <c r="G48" s="501"/>
      <c r="H48" s="501"/>
      <c r="I48" s="501"/>
      <c r="J48" s="501"/>
      <c r="K48" s="501"/>
      <c r="L48" s="501"/>
      <c r="M48" s="501"/>
      <c r="N48" s="513"/>
    </row>
    <row r="49" spans="1:20" ht="13.15" customHeight="1" x14ac:dyDescent="0.2">
      <c r="A49" s="1958">
        <v>2</v>
      </c>
      <c r="B49" s="492" t="s">
        <v>697</v>
      </c>
      <c r="C49" s="429"/>
      <c r="D49" s="488"/>
      <c r="E49" s="276">
        <f>ROUND(D49/67*33,2)</f>
        <v>0</v>
      </c>
      <c r="F49" s="276"/>
      <c r="G49" s="276"/>
      <c r="H49" s="481">
        <f>SUM(D49:G49)</f>
        <v>0</v>
      </c>
      <c r="I49" s="488">
        <f>ROUND(D49*104%,2)</f>
        <v>0</v>
      </c>
      <c r="J49" s="276">
        <f>ROUND(I49/67*33,2)</f>
        <v>0</v>
      </c>
      <c r="K49" s="276"/>
      <c r="L49" s="276"/>
      <c r="M49" s="484">
        <f>SUM(I49:L49)</f>
        <v>0</v>
      </c>
      <c r="N49" s="496">
        <f>ROUND(C49*(H49*5+M49*7),2)</f>
        <v>0</v>
      </c>
    </row>
    <row r="50" spans="1:20" ht="13.15" customHeight="1" x14ac:dyDescent="0.2">
      <c r="A50" s="1959"/>
      <c r="B50" s="493" t="s">
        <v>710</v>
      </c>
      <c r="C50" s="305"/>
      <c r="D50" s="474"/>
      <c r="E50" s="100">
        <f t="shared" ref="E50:E53" si="14">ROUND(D50/67*33,2)</f>
        <v>0</v>
      </c>
      <c r="F50" s="100"/>
      <c r="G50" s="100"/>
      <c r="H50" s="292">
        <f t="shared" ref="H50:H53" si="15">SUM(D50:G50)</f>
        <v>0</v>
      </c>
      <c r="I50" s="474">
        <f t="shared" ref="I50:I52" si="16">ROUND(D50*104%,2)</f>
        <v>0</v>
      </c>
      <c r="J50" s="100">
        <f t="shared" ref="J50:J53" si="17">ROUND(I50/67*33,2)</f>
        <v>0</v>
      </c>
      <c r="K50" s="100"/>
      <c r="L50" s="100"/>
      <c r="M50" s="104">
        <f t="shared" ref="M50:M53" si="18">SUM(I50:L50)</f>
        <v>0</v>
      </c>
      <c r="N50" s="498">
        <f>ROUND(C50*(H50*5+M50*7),2)</f>
        <v>0</v>
      </c>
    </row>
    <row r="51" spans="1:20" ht="13.15" customHeight="1" x14ac:dyDescent="0.2">
      <c r="A51" s="1959"/>
      <c r="B51" s="493" t="s">
        <v>711</v>
      </c>
      <c r="C51" s="305">
        <v>2</v>
      </c>
      <c r="D51" s="474">
        <v>7720</v>
      </c>
      <c r="E51" s="100">
        <f t="shared" si="14"/>
        <v>3802.39</v>
      </c>
      <c r="F51" s="100">
        <v>7719.61</v>
      </c>
      <c r="G51" s="100"/>
      <c r="H51" s="292">
        <f t="shared" si="15"/>
        <v>19242</v>
      </c>
      <c r="I51" s="474"/>
      <c r="J51" s="100">
        <f t="shared" si="17"/>
        <v>0</v>
      </c>
      <c r="K51" s="100"/>
      <c r="L51" s="100"/>
      <c r="M51" s="104">
        <f t="shared" si="18"/>
        <v>0</v>
      </c>
      <c r="N51" s="498">
        <v>292276.55</v>
      </c>
    </row>
    <row r="52" spans="1:20" ht="18.600000000000001" customHeight="1" x14ac:dyDescent="0.2">
      <c r="A52" s="1959"/>
      <c r="B52" s="493" t="s">
        <v>712</v>
      </c>
      <c r="C52" s="305"/>
      <c r="D52" s="474"/>
      <c r="E52" s="100">
        <f>ROUND(D52/61*39,2)</f>
        <v>0</v>
      </c>
      <c r="F52" s="100"/>
      <c r="G52" s="100"/>
      <c r="H52" s="292">
        <f t="shared" si="15"/>
        <v>0</v>
      </c>
      <c r="I52" s="474">
        <f t="shared" si="16"/>
        <v>0</v>
      </c>
      <c r="J52" s="100">
        <f>ROUND(I52/61*39,2)</f>
        <v>0</v>
      </c>
      <c r="K52" s="100"/>
      <c r="L52" s="100"/>
      <c r="M52" s="104">
        <f t="shared" si="18"/>
        <v>0</v>
      </c>
      <c r="N52" s="498">
        <f t="shared" ref="N52" si="19">ROUND(C52*(H52*3.5+M52*0),2)</f>
        <v>0</v>
      </c>
    </row>
    <row r="53" spans="1:20" ht="16.899999999999999" customHeight="1" x14ac:dyDescent="0.2">
      <c r="A53" s="1959"/>
      <c r="B53" s="493" t="s">
        <v>755</v>
      </c>
      <c r="C53" s="305">
        <v>33</v>
      </c>
      <c r="D53" s="474">
        <v>4510</v>
      </c>
      <c r="E53" s="100">
        <f t="shared" si="14"/>
        <v>2221.34</v>
      </c>
      <c r="F53" s="100">
        <v>12510.66</v>
      </c>
      <c r="G53" s="100"/>
      <c r="H53" s="292">
        <f t="shared" si="15"/>
        <v>19242</v>
      </c>
      <c r="I53" s="474"/>
      <c r="J53" s="100">
        <f t="shared" si="17"/>
        <v>0</v>
      </c>
      <c r="K53" s="100"/>
      <c r="L53" s="100"/>
      <c r="M53" s="104">
        <f t="shared" si="18"/>
        <v>0</v>
      </c>
      <c r="N53" s="498">
        <f>ROUND(C53*(H53*5+M53*0),2)</f>
        <v>3174930</v>
      </c>
    </row>
    <row r="54" spans="1:20" ht="12.6" customHeight="1" x14ac:dyDescent="0.2">
      <c r="A54" s="1959"/>
      <c r="B54" s="493" t="s">
        <v>761</v>
      </c>
      <c r="C54" s="305"/>
      <c r="D54" s="489" t="s">
        <v>187</v>
      </c>
      <c r="E54" s="325" t="s">
        <v>187</v>
      </c>
      <c r="F54" s="325" t="s">
        <v>187</v>
      </c>
      <c r="G54" s="325" t="s">
        <v>187</v>
      </c>
      <c r="H54" s="626" t="s">
        <v>187</v>
      </c>
      <c r="I54" s="489" t="s">
        <v>187</v>
      </c>
      <c r="J54" s="325" t="s">
        <v>187</v>
      </c>
      <c r="K54" s="325" t="s">
        <v>187</v>
      </c>
      <c r="L54" s="325" t="s">
        <v>187</v>
      </c>
      <c r="M54" s="109" t="s">
        <v>187</v>
      </c>
      <c r="N54" s="498"/>
    </row>
    <row r="55" spans="1:20" ht="13.5" thickBot="1" x14ac:dyDescent="0.25">
      <c r="A55" s="1959"/>
      <c r="B55" s="490" t="s">
        <v>252</v>
      </c>
      <c r="C55" s="482">
        <f>SUM(C49:C54)</f>
        <v>35</v>
      </c>
      <c r="D55" s="490"/>
      <c r="E55" s="283"/>
      <c r="F55" s="283"/>
      <c r="G55" s="283"/>
      <c r="H55" s="482">
        <f>SUM(H49:H54)</f>
        <v>38484</v>
      </c>
      <c r="I55" s="490"/>
      <c r="J55" s="283"/>
      <c r="K55" s="283"/>
      <c r="L55" s="283"/>
      <c r="M55" s="497">
        <f>SUM(M49:M54)</f>
        <v>0</v>
      </c>
      <c r="N55" s="499">
        <f>SUM(N49:N54)</f>
        <v>3467206.55</v>
      </c>
    </row>
    <row r="56" spans="1:20" ht="16.149999999999999" customHeight="1" x14ac:dyDescent="0.2">
      <c r="A56" s="1959"/>
      <c r="B56" s="1962" t="s">
        <v>303</v>
      </c>
      <c r="C56" s="1962"/>
      <c r="D56" s="1962"/>
      <c r="E56" s="1962"/>
      <c r="F56" s="1962"/>
      <c r="G56" s="1962"/>
      <c r="H56" s="1962"/>
      <c r="I56" s="1962"/>
      <c r="J56" s="1962"/>
      <c r="K56" s="1962"/>
      <c r="L56" s="1962"/>
      <c r="M56" s="1962"/>
      <c r="N56" s="500"/>
    </row>
    <row r="57" spans="1:20" x14ac:dyDescent="0.2">
      <c r="A57" s="1959"/>
      <c r="B57" s="1957" t="s">
        <v>754</v>
      </c>
      <c r="C57" s="1957"/>
      <c r="D57" s="1957"/>
      <c r="E57" s="1957"/>
      <c r="F57" s="1957"/>
      <c r="G57" s="1957"/>
      <c r="H57" s="1957"/>
      <c r="I57" s="1957"/>
      <c r="J57" s="1957"/>
      <c r="K57" s="1957"/>
      <c r="L57" s="1957"/>
      <c r="M57" s="1957"/>
      <c r="N57" s="498">
        <f>+I65</f>
        <v>0</v>
      </c>
    </row>
    <row r="58" spans="1:20" x14ac:dyDescent="0.2">
      <c r="A58" s="1959"/>
      <c r="B58" s="1957" t="s">
        <v>575</v>
      </c>
      <c r="C58" s="1957"/>
      <c r="D58" s="1957"/>
      <c r="E58" s="1957"/>
      <c r="F58" s="1957"/>
      <c r="G58" s="1957"/>
      <c r="H58" s="1957"/>
      <c r="I58" s="1957"/>
      <c r="J58" s="1957"/>
      <c r="K58" s="1957"/>
      <c r="L58" s="1957"/>
      <c r="M58" s="1957"/>
      <c r="N58" s="498">
        <f>+L78</f>
        <v>0</v>
      </c>
    </row>
    <row r="59" spans="1:20" ht="13.5" thickBot="1" x14ac:dyDescent="0.25">
      <c r="A59" s="1960"/>
      <c r="B59" s="1964" t="s">
        <v>766</v>
      </c>
      <c r="C59" s="1965"/>
      <c r="D59" s="1965"/>
      <c r="E59" s="1965"/>
      <c r="F59" s="1965"/>
      <c r="G59" s="1965"/>
      <c r="H59" s="1965"/>
      <c r="I59" s="1965"/>
      <c r="J59" s="1965"/>
      <c r="K59" s="1965"/>
      <c r="L59" s="1965"/>
      <c r="M59" s="1966"/>
      <c r="N59" s="900">
        <f>+N55-N56-N57-N58</f>
        <v>3467206.55</v>
      </c>
    </row>
    <row r="61" spans="1:20" ht="19.899999999999999" customHeight="1" outlineLevel="1" thickBot="1" x14ac:dyDescent="0.25">
      <c r="A61" s="1799" t="s">
        <v>754</v>
      </c>
      <c r="B61" s="1799"/>
      <c r="C61" s="1799"/>
      <c r="D61" s="1799"/>
      <c r="E61" s="1799"/>
      <c r="F61" s="1799"/>
      <c r="G61" s="1799"/>
      <c r="H61" s="1799"/>
      <c r="I61" s="1799"/>
      <c r="J61" s="1799"/>
      <c r="K61" s="1799"/>
      <c r="L61" s="1799"/>
      <c r="M61" s="1799"/>
      <c r="N61" s="1799"/>
    </row>
    <row r="62" spans="1:20" ht="21" customHeight="1" outlineLevel="1" x14ac:dyDescent="0.2">
      <c r="A62" s="622" t="s">
        <v>422</v>
      </c>
      <c r="B62" s="1788" t="s">
        <v>248</v>
      </c>
      <c r="C62" s="1788"/>
      <c r="D62" s="1788"/>
      <c r="E62" s="1788" t="s">
        <v>215</v>
      </c>
      <c r="F62" s="1788"/>
      <c r="G62" s="1788"/>
      <c r="H62" s="1788"/>
      <c r="I62" s="1788" t="s">
        <v>574</v>
      </c>
      <c r="J62" s="1788"/>
      <c r="K62" s="1790"/>
      <c r="L62" s="170"/>
      <c r="M62" s="107"/>
      <c r="N62" s="107"/>
      <c r="O62" s="107"/>
      <c r="P62" s="107"/>
      <c r="Q62" s="107"/>
      <c r="R62" s="107"/>
      <c r="S62" s="107"/>
      <c r="T62" s="107"/>
    </row>
    <row r="63" spans="1:20" outlineLevel="1" x14ac:dyDescent="0.2">
      <c r="A63" s="503">
        <v>4</v>
      </c>
      <c r="B63" s="1967"/>
      <c r="C63" s="1969"/>
      <c r="D63" s="1968"/>
      <c r="E63" s="1840"/>
      <c r="F63" s="1838"/>
      <c r="G63" s="1838"/>
      <c r="H63" s="1839"/>
      <c r="I63" s="1992">
        <f>+B63*E63</f>
        <v>0</v>
      </c>
      <c r="J63" s="1992"/>
      <c r="K63" s="1993"/>
      <c r="L63" s="170"/>
      <c r="M63" s="107"/>
      <c r="N63" s="107"/>
      <c r="O63" s="107"/>
      <c r="P63" s="107"/>
      <c r="Q63" s="107"/>
      <c r="R63" s="107"/>
      <c r="S63" s="107"/>
      <c r="T63" s="107"/>
    </row>
    <row r="64" spans="1:20" outlineLevel="1" x14ac:dyDescent="0.2">
      <c r="A64" s="503">
        <v>5</v>
      </c>
      <c r="B64" s="1967"/>
      <c r="C64" s="1969"/>
      <c r="D64" s="1968"/>
      <c r="E64" s="1840"/>
      <c r="F64" s="1838"/>
      <c r="G64" s="1838"/>
      <c r="H64" s="1839"/>
      <c r="I64" s="1992">
        <f>+B64*E64</f>
        <v>0</v>
      </c>
      <c r="J64" s="1992"/>
      <c r="K64" s="1993"/>
      <c r="L64" s="170"/>
      <c r="M64" s="107"/>
      <c r="N64" s="107"/>
      <c r="O64" s="107"/>
      <c r="P64" s="107"/>
      <c r="Q64" s="107"/>
      <c r="R64" s="107"/>
      <c r="S64" s="107"/>
      <c r="T64" s="107"/>
    </row>
    <row r="65" spans="1:20" outlineLevel="1" x14ac:dyDescent="0.2">
      <c r="A65" s="503">
        <v>2</v>
      </c>
      <c r="B65" s="1967"/>
      <c r="C65" s="1969"/>
      <c r="D65" s="1968"/>
      <c r="E65" s="1840"/>
      <c r="F65" s="1838"/>
      <c r="G65" s="1838"/>
      <c r="H65" s="1839"/>
      <c r="I65" s="1992">
        <f>+B65*E65</f>
        <v>0</v>
      </c>
      <c r="J65" s="1992"/>
      <c r="K65" s="1993"/>
      <c r="L65" s="170"/>
      <c r="M65" s="107"/>
      <c r="N65" s="107"/>
      <c r="O65" s="107"/>
      <c r="P65" s="107"/>
      <c r="Q65" s="107"/>
      <c r="R65" s="107"/>
      <c r="S65" s="107"/>
      <c r="T65" s="107"/>
    </row>
    <row r="66" spans="1:20" ht="13.5" outlineLevel="1" thickBot="1" x14ac:dyDescent="0.25">
      <c r="A66" s="1996" t="s">
        <v>252</v>
      </c>
      <c r="B66" s="1997"/>
      <c r="C66" s="1997"/>
      <c r="D66" s="1997"/>
      <c r="E66" s="1997"/>
      <c r="F66" s="1997"/>
      <c r="G66" s="1997"/>
      <c r="H66" s="1998"/>
      <c r="I66" s="1994">
        <f>SUM(I63:K65)</f>
        <v>0</v>
      </c>
      <c r="J66" s="1994"/>
      <c r="K66" s="1995"/>
      <c r="L66" s="170"/>
      <c r="M66" s="107"/>
      <c r="N66" s="107"/>
      <c r="O66" s="107"/>
      <c r="P66" s="107"/>
      <c r="Q66" s="107"/>
      <c r="R66" s="107"/>
      <c r="S66" s="107"/>
      <c r="T66" s="107"/>
    </row>
    <row r="67" spans="1:20" x14ac:dyDescent="0.2">
      <c r="A67" s="160"/>
      <c r="B67" s="160"/>
      <c r="C67" s="160"/>
      <c r="D67" s="160"/>
      <c r="E67" s="160"/>
      <c r="F67" s="160"/>
      <c r="G67" s="160"/>
      <c r="H67" s="160"/>
      <c r="I67" s="131"/>
      <c r="J67" s="131"/>
      <c r="K67" s="131"/>
      <c r="L67" s="170"/>
      <c r="M67" s="107"/>
      <c r="N67" s="107"/>
      <c r="O67" s="107"/>
      <c r="P67" s="107"/>
      <c r="Q67" s="107"/>
      <c r="R67" s="107"/>
      <c r="S67" s="107"/>
      <c r="T67" s="107"/>
    </row>
    <row r="68" spans="1:20" ht="14.45" customHeight="1" thickBot="1" x14ac:dyDescent="0.25">
      <c r="A68" s="1799" t="s">
        <v>570</v>
      </c>
      <c r="B68" s="1799"/>
      <c r="C68" s="1799"/>
      <c r="D68" s="1799"/>
      <c r="E68" s="1799"/>
      <c r="F68" s="1799"/>
      <c r="G68" s="1799"/>
      <c r="H68" s="1799"/>
      <c r="I68" s="1799"/>
      <c r="J68" s="1799"/>
      <c r="K68" s="1799"/>
      <c r="L68" s="1799"/>
      <c r="M68" s="1799"/>
      <c r="N68" s="1799"/>
    </row>
    <row r="69" spans="1:20" ht="27" customHeight="1" x14ac:dyDescent="0.2">
      <c r="A69" s="631" t="s">
        <v>422</v>
      </c>
      <c r="B69" s="1819" t="s">
        <v>571</v>
      </c>
      <c r="C69" s="1991"/>
      <c r="D69" s="1788" t="s">
        <v>572</v>
      </c>
      <c r="E69" s="1788"/>
      <c r="F69" s="1819" t="s">
        <v>573</v>
      </c>
      <c r="G69" s="1820"/>
      <c r="H69" s="1991"/>
      <c r="I69" s="1788" t="s">
        <v>764</v>
      </c>
      <c r="J69" s="1788"/>
      <c r="K69" s="1788"/>
      <c r="L69" s="1788" t="s">
        <v>765</v>
      </c>
      <c r="M69" s="1788"/>
      <c r="N69" s="1790"/>
    </row>
    <row r="70" spans="1:20" ht="15.6" customHeight="1" x14ac:dyDescent="0.2">
      <c r="A70" s="2004">
        <v>4</v>
      </c>
      <c r="B70" s="1840" t="s">
        <v>1038</v>
      </c>
      <c r="C70" s="1839"/>
      <c r="D70" s="1967">
        <v>1</v>
      </c>
      <c r="E70" s="1968"/>
      <c r="F70" s="1967">
        <v>19242</v>
      </c>
      <c r="G70" s="1969"/>
      <c r="H70" s="1968"/>
      <c r="I70" s="1967">
        <v>12</v>
      </c>
      <c r="J70" s="1969"/>
      <c r="K70" s="1968"/>
      <c r="L70" s="1967">
        <f>ROUND(F70*I70,2)</f>
        <v>230904</v>
      </c>
      <c r="M70" s="1969"/>
      <c r="N70" s="1999"/>
    </row>
    <row r="71" spans="1:20" ht="15.6" customHeight="1" x14ac:dyDescent="0.2">
      <c r="A71" s="2005"/>
      <c r="B71" s="1840"/>
      <c r="C71" s="1839"/>
      <c r="D71" s="1967"/>
      <c r="E71" s="1968"/>
      <c r="F71" s="1967"/>
      <c r="G71" s="1969"/>
      <c r="H71" s="1968"/>
      <c r="I71" s="1967"/>
      <c r="J71" s="1969"/>
      <c r="K71" s="1968"/>
      <c r="L71" s="1967">
        <f t="shared" ref="L71" si="20">ROUND(F71*I71,2)</f>
        <v>0</v>
      </c>
      <c r="M71" s="1969"/>
      <c r="N71" s="1999"/>
    </row>
    <row r="72" spans="1:20" ht="15.6" customHeight="1" x14ac:dyDescent="0.2">
      <c r="A72" s="2007"/>
      <c r="B72" s="2008" t="s">
        <v>252</v>
      </c>
      <c r="C72" s="2009"/>
      <c r="D72" s="2000"/>
      <c r="E72" s="2002"/>
      <c r="F72" s="2000"/>
      <c r="G72" s="2001"/>
      <c r="H72" s="2002"/>
      <c r="I72" s="2000"/>
      <c r="J72" s="2001"/>
      <c r="K72" s="2002"/>
      <c r="L72" s="2000">
        <f>SUM(L70:N71)</f>
        <v>230904</v>
      </c>
      <c r="M72" s="2001"/>
      <c r="N72" s="2003"/>
    </row>
    <row r="73" spans="1:20" ht="12" customHeight="1" outlineLevel="1" x14ac:dyDescent="0.2">
      <c r="A73" s="2004">
        <v>5</v>
      </c>
      <c r="B73" s="1840"/>
      <c r="C73" s="1839"/>
      <c r="D73" s="1967"/>
      <c r="E73" s="1968"/>
      <c r="F73" s="1967"/>
      <c r="G73" s="1969"/>
      <c r="H73" s="1968"/>
      <c r="I73" s="1967"/>
      <c r="J73" s="1969"/>
      <c r="K73" s="1968"/>
      <c r="L73" s="1967">
        <f>ROUND(F73*I73,2)</f>
        <v>0</v>
      </c>
      <c r="M73" s="1969"/>
      <c r="N73" s="1999"/>
    </row>
    <row r="74" spans="1:20" ht="12" customHeight="1" outlineLevel="1" x14ac:dyDescent="0.2">
      <c r="A74" s="2005"/>
      <c r="B74" s="1840"/>
      <c r="C74" s="1839"/>
      <c r="D74" s="1967"/>
      <c r="E74" s="1968"/>
      <c r="F74" s="1967"/>
      <c r="G74" s="1969"/>
      <c r="H74" s="1968"/>
      <c r="I74" s="1967"/>
      <c r="J74" s="1969"/>
      <c r="K74" s="1968"/>
      <c r="L74" s="1967">
        <f t="shared" ref="L74" si="21">ROUND(F74*I74,2)</f>
        <v>0</v>
      </c>
      <c r="M74" s="1969"/>
      <c r="N74" s="1999"/>
    </row>
    <row r="75" spans="1:20" ht="12" customHeight="1" outlineLevel="1" x14ac:dyDescent="0.2">
      <c r="A75" s="2007"/>
      <c r="B75" s="2008" t="s">
        <v>252</v>
      </c>
      <c r="C75" s="2009"/>
      <c r="D75" s="2000"/>
      <c r="E75" s="2002"/>
      <c r="F75" s="2000"/>
      <c r="G75" s="2001"/>
      <c r="H75" s="2002"/>
      <c r="I75" s="2000"/>
      <c r="J75" s="2001"/>
      <c r="K75" s="2002"/>
      <c r="L75" s="2000">
        <f>SUM(L73:N74)</f>
        <v>0</v>
      </c>
      <c r="M75" s="2001"/>
      <c r="N75" s="2003"/>
    </row>
    <row r="76" spans="1:20" ht="12" customHeight="1" outlineLevel="1" x14ac:dyDescent="0.2">
      <c r="A76" s="2004">
        <v>2</v>
      </c>
      <c r="B76" s="1840"/>
      <c r="C76" s="1839"/>
      <c r="D76" s="1967"/>
      <c r="E76" s="1968"/>
      <c r="F76" s="1967"/>
      <c r="G76" s="1969"/>
      <c r="H76" s="1968"/>
      <c r="I76" s="1967"/>
      <c r="J76" s="1969"/>
      <c r="K76" s="1968"/>
      <c r="L76" s="1967">
        <f>ROUND(F76*I76,2)</f>
        <v>0</v>
      </c>
      <c r="M76" s="1969"/>
      <c r="N76" s="1999"/>
    </row>
    <row r="77" spans="1:20" ht="12" customHeight="1" outlineLevel="1" x14ac:dyDescent="0.2">
      <c r="A77" s="2005"/>
      <c r="B77" s="1840"/>
      <c r="C77" s="1839"/>
      <c r="D77" s="1967"/>
      <c r="E77" s="1968"/>
      <c r="F77" s="1967"/>
      <c r="G77" s="1969"/>
      <c r="H77" s="1968"/>
      <c r="I77" s="1967"/>
      <c r="J77" s="1969"/>
      <c r="K77" s="1968"/>
      <c r="L77" s="1967">
        <f t="shared" ref="L77" si="22">ROUND(F77*I77,2)</f>
        <v>0</v>
      </c>
      <c r="M77" s="1969"/>
      <c r="N77" s="1999"/>
    </row>
    <row r="78" spans="1:20" ht="12" customHeight="1" outlineLevel="1" thickBot="1" x14ac:dyDescent="0.25">
      <c r="A78" s="2006"/>
      <c r="B78" s="1910" t="s">
        <v>252</v>
      </c>
      <c r="C78" s="2012"/>
      <c r="D78" s="2013"/>
      <c r="E78" s="2014"/>
      <c r="F78" s="2013"/>
      <c r="G78" s="2015"/>
      <c r="H78" s="2014"/>
      <c r="I78" s="2013"/>
      <c r="J78" s="2015"/>
      <c r="K78" s="2014"/>
      <c r="L78" s="2013">
        <f>SUM(L76:N77)</f>
        <v>0</v>
      </c>
      <c r="M78" s="2015"/>
      <c r="N78" s="2016"/>
    </row>
    <row r="79" spans="1:20" ht="18" customHeight="1" x14ac:dyDescent="0.2"/>
    <row r="80" spans="1:20" ht="19.5" customHeight="1" thickBot="1" x14ac:dyDescent="0.25">
      <c r="A80" s="1990" t="s">
        <v>1165</v>
      </c>
      <c r="B80" s="1990"/>
      <c r="C80" s="1990"/>
      <c r="D80" s="1990"/>
      <c r="E80" s="1990"/>
      <c r="F80" s="1990"/>
      <c r="G80" s="1990"/>
      <c r="H80" s="1990"/>
      <c r="I80" s="1990"/>
      <c r="J80" s="1990"/>
      <c r="K80" s="1990"/>
      <c r="L80" s="1990"/>
      <c r="M80" s="1990"/>
      <c r="N80" s="1990"/>
    </row>
    <row r="81" spans="1:16" ht="21" customHeight="1" x14ac:dyDescent="0.2">
      <c r="A81" s="1986" t="s">
        <v>422</v>
      </c>
      <c r="B81" s="1982" t="s">
        <v>213</v>
      </c>
      <c r="C81" s="1984" t="s">
        <v>214</v>
      </c>
      <c r="D81" s="1971" t="s">
        <v>1166</v>
      </c>
      <c r="E81" s="1972"/>
      <c r="F81" s="1972"/>
      <c r="G81" s="1972"/>
      <c r="H81" s="1973"/>
      <c r="I81" s="2017" t="s">
        <v>1005</v>
      </c>
      <c r="J81" s="2018"/>
      <c r="K81" s="2018"/>
      <c r="L81" s="2018"/>
      <c r="M81" s="2019"/>
      <c r="N81" s="1955" t="s">
        <v>561</v>
      </c>
    </row>
    <row r="82" spans="1:16" ht="21.75" customHeight="1" x14ac:dyDescent="0.2">
      <c r="A82" s="1987"/>
      <c r="B82" s="1983"/>
      <c r="C82" s="1985"/>
      <c r="D82" s="486" t="s">
        <v>756</v>
      </c>
      <c r="E82" s="476" t="s">
        <v>758</v>
      </c>
      <c r="F82" s="476" t="s">
        <v>424</v>
      </c>
      <c r="G82" s="476" t="s">
        <v>759</v>
      </c>
      <c r="H82" s="487" t="s">
        <v>760</v>
      </c>
      <c r="I82" s="486" t="s">
        <v>757</v>
      </c>
      <c r="J82" s="476" t="s">
        <v>758</v>
      </c>
      <c r="K82" s="476" t="s">
        <v>424</v>
      </c>
      <c r="L82" s="476" t="s">
        <v>759</v>
      </c>
      <c r="M82" s="483" t="s">
        <v>760</v>
      </c>
      <c r="N82" s="1956"/>
    </row>
    <row r="83" spans="1:16" s="477" customFormat="1" ht="21.75" customHeight="1" thickBot="1" x14ac:dyDescent="0.25">
      <c r="A83" s="662">
        <v>1</v>
      </c>
      <c r="B83" s="663">
        <f>+A83+1</f>
        <v>2</v>
      </c>
      <c r="C83" s="664">
        <v>3</v>
      </c>
      <c r="D83" s="665">
        <v>4</v>
      </c>
      <c r="E83" s="666">
        <f>+D83+1</f>
        <v>5</v>
      </c>
      <c r="F83" s="666">
        <f t="shared" ref="F83:N83" si="23">+E83+1</f>
        <v>6</v>
      </c>
      <c r="G83" s="666">
        <f t="shared" si="23"/>
        <v>7</v>
      </c>
      <c r="H83" s="664">
        <f t="shared" si="23"/>
        <v>8</v>
      </c>
      <c r="I83" s="665">
        <f t="shared" si="23"/>
        <v>9</v>
      </c>
      <c r="J83" s="666">
        <f t="shared" si="23"/>
        <v>10</v>
      </c>
      <c r="K83" s="666">
        <f t="shared" si="23"/>
        <v>11</v>
      </c>
      <c r="L83" s="666">
        <f t="shared" si="23"/>
        <v>12</v>
      </c>
      <c r="M83" s="667">
        <f t="shared" si="23"/>
        <v>13</v>
      </c>
      <c r="N83" s="662">
        <f t="shared" si="23"/>
        <v>14</v>
      </c>
    </row>
    <row r="84" spans="1:16" ht="24" customHeight="1" thickBot="1" x14ac:dyDescent="0.25">
      <c r="A84" s="1979">
        <v>4</v>
      </c>
      <c r="B84" s="492" t="str">
        <f>+B20</f>
        <v>Руководитель</v>
      </c>
      <c r="C84" s="429">
        <f>+C20</f>
        <v>1</v>
      </c>
      <c r="D84" s="488">
        <v>43790</v>
      </c>
      <c r="E84" s="1097">
        <f>ROUND(D84/67*33,2)</f>
        <v>21568.21</v>
      </c>
      <c r="F84" s="276"/>
      <c r="G84" s="276"/>
      <c r="H84" s="1098">
        <f>SUM(D84:G84)</f>
        <v>65358.21</v>
      </c>
      <c r="I84" s="488">
        <f>ROUND(D84*104%,2)</f>
        <v>45541.599999999999</v>
      </c>
      <c r="J84" s="276">
        <f>ROUND(I84/67*33,2)</f>
        <v>22430.94</v>
      </c>
      <c r="K84" s="276"/>
      <c r="L84" s="276"/>
      <c r="M84" s="484">
        <f>SUM(I84:L84)</f>
        <v>67972.539999999994</v>
      </c>
      <c r="N84" s="496">
        <f>ROUND(C84*(H84*9+M84*3),2)</f>
        <v>792141.51</v>
      </c>
    </row>
    <row r="85" spans="1:16" ht="24" customHeight="1" thickBot="1" x14ac:dyDescent="0.25">
      <c r="A85" s="1980"/>
      <c r="B85" s="493" t="str">
        <f t="shared" ref="B85:C86" si="24">+B21</f>
        <v>Первый заместитель директора образ.учреж-ния</v>
      </c>
      <c r="C85" s="427">
        <v>1</v>
      </c>
      <c r="D85" s="1081">
        <v>35033</v>
      </c>
      <c r="E85" s="100">
        <f>ROUND(D85/67*33,2)</f>
        <v>17255.060000000001</v>
      </c>
      <c r="F85" s="1082"/>
      <c r="G85" s="1082"/>
      <c r="H85" s="104">
        <f>SUM(D85:G85)</f>
        <v>52288.06</v>
      </c>
      <c r="I85" s="488">
        <f>ROUND(D85*104%,2)</f>
        <v>36434.32</v>
      </c>
      <c r="J85" s="100">
        <f>ROUND(I85/67*33,2)</f>
        <v>17945.259999999998</v>
      </c>
      <c r="K85" s="100"/>
      <c r="L85" s="100"/>
      <c r="M85" s="104">
        <f>SUM(I85:L85)</f>
        <v>54379.58</v>
      </c>
      <c r="N85" s="498">
        <f>ROUND(C85*(H85*9+M85*3),2)</f>
        <v>633731.28</v>
      </c>
    </row>
    <row r="86" spans="1:16" ht="25.5" customHeight="1" thickBot="1" x14ac:dyDescent="0.25">
      <c r="A86" s="1980"/>
      <c r="B86" s="493" t="str">
        <f t="shared" si="24"/>
        <v>Заместитель руководителя образ.учреж-ния</v>
      </c>
      <c r="C86" s="305">
        <f t="shared" si="24"/>
        <v>1</v>
      </c>
      <c r="D86" s="474">
        <v>30653</v>
      </c>
      <c r="E86" s="100">
        <f t="shared" ref="E86:E89" si="25">ROUND(D86/67*33,2)</f>
        <v>15097.75</v>
      </c>
      <c r="F86" s="100"/>
      <c r="G86" s="100"/>
      <c r="H86" s="104">
        <f t="shared" ref="H86:H89" si="26">SUM(D86:G86)</f>
        <v>45750.75</v>
      </c>
      <c r="I86" s="488">
        <f t="shared" ref="I86:I90" si="27">ROUND(D86*104%,2)</f>
        <v>31879.119999999999</v>
      </c>
      <c r="J86" s="100">
        <f t="shared" ref="J86:J89" si="28">ROUND(I86/67*33,2)</f>
        <v>15701.66</v>
      </c>
      <c r="K86" s="100"/>
      <c r="L86" s="100"/>
      <c r="M86" s="104">
        <f t="shared" ref="M86:M89" si="29">SUM(I86:L86)</f>
        <v>47580.78</v>
      </c>
      <c r="N86" s="498">
        <f t="shared" ref="N86:N89" si="30">ROUND(C86*(H86*9+M86*3),2)</f>
        <v>554499.09</v>
      </c>
    </row>
    <row r="87" spans="1:16" ht="24.75" customHeight="1" thickBot="1" x14ac:dyDescent="0.25">
      <c r="A87" s="1980"/>
      <c r="B87" s="493" t="str">
        <f t="shared" ref="B87:C90" si="31">+B23</f>
        <v>Прочий АУП</v>
      </c>
      <c r="C87" s="305">
        <f t="shared" si="31"/>
        <v>1</v>
      </c>
      <c r="D87" s="474">
        <v>8029</v>
      </c>
      <c r="E87" s="100">
        <f t="shared" si="25"/>
        <v>3954.58</v>
      </c>
      <c r="F87" s="100">
        <v>7258.42</v>
      </c>
      <c r="G87" s="100"/>
      <c r="H87" s="104">
        <f t="shared" si="26"/>
        <v>19242</v>
      </c>
      <c r="I87" s="488">
        <f t="shared" si="27"/>
        <v>8350.16</v>
      </c>
      <c r="J87" s="100">
        <f t="shared" si="28"/>
        <v>4112.7700000000004</v>
      </c>
      <c r="K87" s="100">
        <f>16242-J87-I87</f>
        <v>3779.0699999999997</v>
      </c>
      <c r="L87" s="100"/>
      <c r="M87" s="104">
        <f t="shared" si="29"/>
        <v>16242</v>
      </c>
      <c r="N87" s="498">
        <f t="shared" si="30"/>
        <v>221904</v>
      </c>
    </row>
    <row r="88" spans="1:16" ht="21" customHeight="1" thickBot="1" x14ac:dyDescent="0.25">
      <c r="A88" s="1980"/>
      <c r="B88" s="493" t="str">
        <f t="shared" si="31"/>
        <v>Педагогический персонал</v>
      </c>
      <c r="C88" s="305">
        <f t="shared" si="31"/>
        <v>52</v>
      </c>
      <c r="D88" s="474">
        <v>12607</v>
      </c>
      <c r="E88" s="100">
        <f>ROUND(D88/61*39,2)</f>
        <v>8060.21</v>
      </c>
      <c r="F88" s="100"/>
      <c r="G88" s="100">
        <v>10140.42</v>
      </c>
      <c r="H88" s="104">
        <f t="shared" si="26"/>
        <v>30807.629999999997</v>
      </c>
      <c r="I88" s="488">
        <f t="shared" si="27"/>
        <v>13111.28</v>
      </c>
      <c r="J88" s="100">
        <f>ROUND(I88/61*39,2)</f>
        <v>8382.6200000000008</v>
      </c>
      <c r="K88" s="100"/>
      <c r="L88" s="100">
        <v>9571.61</v>
      </c>
      <c r="M88" s="104">
        <f t="shared" si="29"/>
        <v>31065.510000000002</v>
      </c>
      <c r="N88" s="498">
        <f t="shared" si="30"/>
        <v>19264190.399999999</v>
      </c>
    </row>
    <row r="89" spans="1:16" ht="24.75" customHeight="1" thickBot="1" x14ac:dyDescent="0.25">
      <c r="A89" s="1980"/>
      <c r="B89" s="493" t="str">
        <f t="shared" si="31"/>
        <v xml:space="preserve">Прочие работники </v>
      </c>
      <c r="C89" s="620">
        <v>24</v>
      </c>
      <c r="D89" s="474">
        <v>5740</v>
      </c>
      <c r="E89" s="100">
        <f t="shared" si="25"/>
        <v>2827.16</v>
      </c>
      <c r="F89" s="100">
        <v>10674.84</v>
      </c>
      <c r="G89" s="100"/>
      <c r="H89" s="104">
        <f t="shared" si="26"/>
        <v>19242</v>
      </c>
      <c r="I89" s="488">
        <f t="shared" si="27"/>
        <v>5969.6</v>
      </c>
      <c r="J89" s="100">
        <f t="shared" si="28"/>
        <v>2940.25</v>
      </c>
      <c r="K89" s="100">
        <f>16242-J89-I89</f>
        <v>7332.15</v>
      </c>
      <c r="L89" s="100"/>
      <c r="M89" s="104">
        <f t="shared" si="29"/>
        <v>16242</v>
      </c>
      <c r="N89" s="498">
        <f t="shared" si="30"/>
        <v>5325696</v>
      </c>
    </row>
    <row r="90" spans="1:16" ht="24.75" customHeight="1" x14ac:dyDescent="0.2">
      <c r="A90" s="1980"/>
      <c r="B90" s="493" t="str">
        <f t="shared" si="31"/>
        <v>Прочие работники (ДОЛ Звездочка)</v>
      </c>
      <c r="C90" s="620">
        <v>14.5</v>
      </c>
      <c r="D90" s="474">
        <v>5740</v>
      </c>
      <c r="E90" s="100">
        <f t="shared" ref="E90" si="32">ROUND(D90/67*33,2)</f>
        <v>2827.16</v>
      </c>
      <c r="F90" s="100">
        <v>10674.84</v>
      </c>
      <c r="G90" s="100"/>
      <c r="H90" s="104">
        <f t="shared" ref="H90" si="33">SUM(D90:G90)</f>
        <v>19242</v>
      </c>
      <c r="I90" s="488">
        <f t="shared" si="27"/>
        <v>5969.6</v>
      </c>
      <c r="J90" s="100">
        <f t="shared" ref="J90" si="34">ROUND(I90/67*33,2)</f>
        <v>2940.25</v>
      </c>
      <c r="K90" s="100">
        <f>16242-J90-I90</f>
        <v>7332.15</v>
      </c>
      <c r="L90" s="100"/>
      <c r="M90" s="104">
        <f t="shared" ref="M90" si="35">SUM(I90:L90)</f>
        <v>16242</v>
      </c>
      <c r="N90" s="498">
        <f>ROUND(C90*(H90*9),2)</f>
        <v>2511081</v>
      </c>
    </row>
    <row r="91" spans="1:16" ht="24" customHeight="1" x14ac:dyDescent="0.2">
      <c r="A91" s="1980"/>
      <c r="B91" s="493" t="str">
        <f>+B27</f>
        <v>Подсобные рабочие</v>
      </c>
      <c r="C91" s="305">
        <f>+C27</f>
        <v>16.5</v>
      </c>
      <c r="D91" s="489" t="s">
        <v>187</v>
      </c>
      <c r="E91" s="325" t="s">
        <v>187</v>
      </c>
      <c r="F91" s="325" t="s">
        <v>187</v>
      </c>
      <c r="G91" s="325" t="s">
        <v>187</v>
      </c>
      <c r="H91" s="109" t="s">
        <v>187</v>
      </c>
      <c r="I91" s="489" t="s">
        <v>187</v>
      </c>
      <c r="J91" s="325" t="s">
        <v>187</v>
      </c>
      <c r="K91" s="325" t="s">
        <v>187</v>
      </c>
      <c r="L91" s="325" t="s">
        <v>187</v>
      </c>
      <c r="M91" s="109" t="s">
        <v>187</v>
      </c>
      <c r="N91" s="498">
        <v>255457.14</v>
      </c>
    </row>
    <row r="92" spans="1:16" ht="23.25" customHeight="1" thickBot="1" x14ac:dyDescent="0.25">
      <c r="A92" s="1980"/>
      <c r="B92" s="490" t="s">
        <v>252</v>
      </c>
      <c r="C92" s="482">
        <f>SUM(C84:C91)</f>
        <v>111</v>
      </c>
      <c r="D92" s="490"/>
      <c r="E92" s="283"/>
      <c r="F92" s="283"/>
      <c r="G92" s="283"/>
      <c r="H92" s="497">
        <f>SUM(H84:H91)</f>
        <v>251930.65</v>
      </c>
      <c r="I92" s="1101"/>
      <c r="J92" s="1099"/>
      <c r="K92" s="1099"/>
      <c r="L92" s="1099"/>
      <c r="M92" s="1100">
        <f>SUM(M84:M91)</f>
        <v>249724.41</v>
      </c>
      <c r="N92" s="499">
        <f>SUM(N84:N91)</f>
        <v>29558700.419999998</v>
      </c>
      <c r="O92" s="454">
        <f>+J10</f>
        <v>29558700</v>
      </c>
      <c r="P92" s="454">
        <f>+O92-N92</f>
        <v>-0.41999999806284904</v>
      </c>
    </row>
    <row r="93" spans="1:16" ht="17.45" customHeight="1" x14ac:dyDescent="0.2">
      <c r="A93" s="1959"/>
      <c r="B93" s="1962" t="s">
        <v>303</v>
      </c>
      <c r="C93" s="1962"/>
      <c r="D93" s="1962"/>
      <c r="E93" s="1962"/>
      <c r="F93" s="1962"/>
      <c r="G93" s="1962"/>
      <c r="H93" s="1962"/>
      <c r="I93" s="1962"/>
      <c r="J93" s="1962"/>
      <c r="K93" s="1962"/>
      <c r="L93" s="1962"/>
      <c r="M93" s="1962"/>
      <c r="N93" s="500"/>
    </row>
    <row r="94" spans="1:16" ht="17.45" customHeight="1" x14ac:dyDescent="0.2">
      <c r="A94" s="1959"/>
      <c r="B94" s="1957" t="s">
        <v>754</v>
      </c>
      <c r="C94" s="1957"/>
      <c r="D94" s="1957"/>
      <c r="E94" s="1957"/>
      <c r="F94" s="1957"/>
      <c r="G94" s="1957"/>
      <c r="H94" s="1957"/>
      <c r="I94" s="1957"/>
      <c r="J94" s="1957"/>
      <c r="K94" s="1957"/>
      <c r="L94" s="1957"/>
      <c r="M94" s="1957"/>
      <c r="N94" s="498"/>
    </row>
    <row r="95" spans="1:16" ht="17.45" customHeight="1" x14ac:dyDescent="0.2">
      <c r="A95" s="1959"/>
      <c r="B95" s="1957" t="s">
        <v>575</v>
      </c>
      <c r="C95" s="1957"/>
      <c r="D95" s="1957"/>
      <c r="E95" s="1957"/>
      <c r="F95" s="1957"/>
      <c r="G95" s="1957"/>
      <c r="H95" s="1957"/>
      <c r="I95" s="1957"/>
      <c r="J95" s="1957"/>
      <c r="K95" s="1957"/>
      <c r="L95" s="1957"/>
      <c r="M95" s="1957"/>
      <c r="N95" s="498"/>
    </row>
    <row r="96" spans="1:16" ht="17.45" customHeight="1" thickBot="1" x14ac:dyDescent="0.25">
      <c r="A96" s="1959"/>
      <c r="B96" s="2010" t="s">
        <v>762</v>
      </c>
      <c r="C96" s="2011"/>
      <c r="D96" s="2011"/>
      <c r="E96" s="2011"/>
      <c r="F96" s="2011"/>
      <c r="G96" s="2011"/>
      <c r="H96" s="2011"/>
      <c r="I96" s="2011"/>
      <c r="J96" s="2011"/>
      <c r="K96" s="2011"/>
      <c r="L96" s="2011"/>
      <c r="M96" s="1981"/>
      <c r="N96" s="899">
        <f>+N92-N93-N94-N95</f>
        <v>29558700.419999998</v>
      </c>
    </row>
    <row r="97" spans="1:14" ht="3" customHeight="1" thickBot="1" x14ac:dyDescent="0.25">
      <c r="A97" s="514"/>
      <c r="B97" s="515"/>
      <c r="C97" s="516"/>
      <c r="D97" s="516"/>
      <c r="E97" s="516"/>
      <c r="F97" s="516"/>
      <c r="G97" s="516"/>
      <c r="H97" s="516"/>
      <c r="I97" s="516"/>
      <c r="J97" s="516"/>
      <c r="K97" s="516"/>
      <c r="L97" s="516"/>
      <c r="M97" s="516"/>
      <c r="N97" s="1096"/>
    </row>
    <row r="98" spans="1:14" ht="18.600000000000001" customHeight="1" x14ac:dyDescent="0.2">
      <c r="A98" s="1979">
        <v>5</v>
      </c>
      <c r="B98" s="492" t="str">
        <f t="shared" ref="B98:C102" si="36">+B34</f>
        <v>Руководитель</v>
      </c>
      <c r="C98" s="429">
        <f t="shared" si="36"/>
        <v>4</v>
      </c>
      <c r="D98" s="488">
        <v>7725</v>
      </c>
      <c r="E98" s="276">
        <f>ROUND(D98/67*33,2)</f>
        <v>3804.85</v>
      </c>
      <c r="F98" s="276">
        <v>7712.15</v>
      </c>
      <c r="G98" s="276"/>
      <c r="H98" s="481">
        <f>SUM(D98:G98)</f>
        <v>19242</v>
      </c>
      <c r="I98" s="488"/>
      <c r="J98" s="276">
        <f>ROUND(I98/67*33,2)</f>
        <v>0</v>
      </c>
      <c r="K98" s="276"/>
      <c r="L98" s="276"/>
      <c r="M98" s="481">
        <f>SUM(I98:L98)</f>
        <v>0</v>
      </c>
      <c r="N98" s="496">
        <f>ROUND(C98*(H98*1),2)</f>
        <v>76968</v>
      </c>
    </row>
    <row r="99" spans="1:14" ht="18.600000000000001" customHeight="1" x14ac:dyDescent="0.2">
      <c r="A99" s="1980"/>
      <c r="B99" s="493" t="str">
        <f t="shared" si="36"/>
        <v>Заместитель руководителя</v>
      </c>
      <c r="C99" s="305">
        <f t="shared" si="36"/>
        <v>0</v>
      </c>
      <c r="D99" s="474">
        <f>+I35</f>
        <v>0</v>
      </c>
      <c r="E99" s="100">
        <f t="shared" ref="E99:E103" si="37">ROUND(D99/67*33,2)</f>
        <v>0</v>
      </c>
      <c r="F99" s="100"/>
      <c r="G99" s="100"/>
      <c r="H99" s="292">
        <f t="shared" ref="H99:H103" si="38">SUM(D99:G99)</f>
        <v>0</v>
      </c>
      <c r="I99" s="474">
        <f t="shared" ref="I99:I100" si="39">ROUND(D99*104%,2)</f>
        <v>0</v>
      </c>
      <c r="J99" s="100">
        <f t="shared" ref="J99:J102" si="40">ROUND(I99/67*33,2)</f>
        <v>0</v>
      </c>
      <c r="K99" s="100"/>
      <c r="L99" s="100"/>
      <c r="M99" s="292">
        <f t="shared" ref="M99:M102" si="41">SUM(I99:L99)</f>
        <v>0</v>
      </c>
      <c r="N99" s="498">
        <f t="shared" ref="N99:N103" si="42">ROUND(C99*(H99*1),2)</f>
        <v>0</v>
      </c>
    </row>
    <row r="100" spans="1:14" ht="18.600000000000001" customHeight="1" x14ac:dyDescent="0.2">
      <c r="A100" s="1980"/>
      <c r="B100" s="493" t="str">
        <f t="shared" si="36"/>
        <v>Прочий АУП</v>
      </c>
      <c r="C100" s="305">
        <f t="shared" si="36"/>
        <v>0</v>
      </c>
      <c r="D100" s="474">
        <f>+I36</f>
        <v>0</v>
      </c>
      <c r="E100" s="100">
        <f t="shared" si="37"/>
        <v>0</v>
      </c>
      <c r="F100" s="100"/>
      <c r="G100" s="100"/>
      <c r="H100" s="292">
        <f t="shared" si="38"/>
        <v>0</v>
      </c>
      <c r="I100" s="474">
        <f t="shared" si="39"/>
        <v>0</v>
      </c>
      <c r="J100" s="100">
        <f t="shared" si="40"/>
        <v>0</v>
      </c>
      <c r="K100" s="100"/>
      <c r="L100" s="100"/>
      <c r="M100" s="292">
        <f t="shared" si="41"/>
        <v>0</v>
      </c>
      <c r="N100" s="498">
        <f t="shared" si="42"/>
        <v>0</v>
      </c>
    </row>
    <row r="101" spans="1:14" ht="18.600000000000001" customHeight="1" x14ac:dyDescent="0.2">
      <c r="A101" s="1980"/>
      <c r="B101" s="493" t="str">
        <f t="shared" si="36"/>
        <v>Педагогический персонал</v>
      </c>
      <c r="C101" s="305">
        <f t="shared" si="36"/>
        <v>88</v>
      </c>
      <c r="D101" s="474">
        <v>12122</v>
      </c>
      <c r="E101" s="100">
        <f>ROUND(D101/61*39,2)</f>
        <v>7750.13</v>
      </c>
      <c r="F101" s="100"/>
      <c r="G101" s="100">
        <v>8793.7099999999991</v>
      </c>
      <c r="H101" s="292">
        <f t="shared" si="38"/>
        <v>28665.84</v>
      </c>
      <c r="I101" s="474"/>
      <c r="J101" s="100">
        <f>ROUND(I101/61*39,2)</f>
        <v>0</v>
      </c>
      <c r="K101" s="100"/>
      <c r="L101" s="100"/>
      <c r="M101" s="292">
        <f t="shared" si="41"/>
        <v>0</v>
      </c>
      <c r="N101" s="498">
        <f t="shared" si="42"/>
        <v>2522593.92</v>
      </c>
    </row>
    <row r="102" spans="1:14" ht="18.600000000000001" customHeight="1" x14ac:dyDescent="0.2">
      <c r="A102" s="1980"/>
      <c r="B102" s="493" t="str">
        <f t="shared" si="36"/>
        <v xml:space="preserve">Прочие работники </v>
      </c>
      <c r="C102" s="305">
        <f t="shared" si="36"/>
        <v>23</v>
      </c>
      <c r="D102" s="474">
        <v>5519</v>
      </c>
      <c r="E102" s="100">
        <f t="shared" si="37"/>
        <v>2718.31</v>
      </c>
      <c r="F102" s="100">
        <f>19242-E102-D102</f>
        <v>11004.689999999999</v>
      </c>
      <c r="G102" s="100"/>
      <c r="H102" s="292">
        <f t="shared" si="38"/>
        <v>19242</v>
      </c>
      <c r="I102" s="474"/>
      <c r="J102" s="100">
        <f t="shared" si="40"/>
        <v>0</v>
      </c>
      <c r="K102" s="100"/>
      <c r="L102" s="100"/>
      <c r="M102" s="292">
        <f t="shared" si="41"/>
        <v>0</v>
      </c>
      <c r="N102" s="498">
        <f t="shared" si="42"/>
        <v>442566</v>
      </c>
    </row>
    <row r="103" spans="1:14" ht="18.600000000000001" customHeight="1" x14ac:dyDescent="0.2">
      <c r="A103" s="1980"/>
      <c r="B103" s="493" t="s">
        <v>958</v>
      </c>
      <c r="C103" s="305">
        <v>16</v>
      </c>
      <c r="D103" s="474">
        <v>7267</v>
      </c>
      <c r="E103" s="100">
        <f t="shared" si="37"/>
        <v>3579.27</v>
      </c>
      <c r="F103" s="100">
        <f>19242-E103-D103</f>
        <v>8395.73</v>
      </c>
      <c r="G103" s="100"/>
      <c r="H103" s="292">
        <f t="shared" si="38"/>
        <v>19242</v>
      </c>
      <c r="I103" s="474"/>
      <c r="J103" s="100"/>
      <c r="K103" s="100"/>
      <c r="L103" s="100"/>
      <c r="M103" s="292"/>
      <c r="N103" s="498">
        <f t="shared" si="42"/>
        <v>307872</v>
      </c>
    </row>
    <row r="104" spans="1:14" ht="18.600000000000001" customHeight="1" thickBot="1" x14ac:dyDescent="0.25">
      <c r="A104" s="1980"/>
      <c r="B104" s="1102" t="str">
        <f>+B40</f>
        <v>Подсобные рабочие</v>
      </c>
      <c r="C104" s="1091">
        <f>+C40</f>
        <v>0</v>
      </c>
      <c r="D104" s="670" t="str">
        <f>+I40</f>
        <v>х</v>
      </c>
      <c r="E104" s="769" t="s">
        <v>187</v>
      </c>
      <c r="F104" s="769" t="s">
        <v>187</v>
      </c>
      <c r="G104" s="769" t="s">
        <v>187</v>
      </c>
      <c r="H104" s="1103" t="s">
        <v>187</v>
      </c>
      <c r="I104" s="1104" t="s">
        <v>187</v>
      </c>
      <c r="J104" s="769" t="s">
        <v>187</v>
      </c>
      <c r="K104" s="769" t="s">
        <v>187</v>
      </c>
      <c r="L104" s="769" t="s">
        <v>187</v>
      </c>
      <c r="M104" s="1103" t="s">
        <v>187</v>
      </c>
      <c r="N104" s="898"/>
    </row>
    <row r="105" spans="1:14" ht="18.600000000000001" customHeight="1" thickBot="1" x14ac:dyDescent="0.25">
      <c r="A105" s="1980"/>
      <c r="B105" s="1105" t="s">
        <v>252</v>
      </c>
      <c r="C105" s="1106">
        <f>SUM(C98:C104)</f>
        <v>131</v>
      </c>
      <c r="D105" s="1107"/>
      <c r="E105" s="1108"/>
      <c r="F105" s="1108"/>
      <c r="G105" s="1108"/>
      <c r="H105" s="1106">
        <f>SUM(H98:H104)</f>
        <v>86391.84</v>
      </c>
      <c r="I105" s="1105"/>
      <c r="J105" s="1108"/>
      <c r="K105" s="1108"/>
      <c r="L105" s="1108"/>
      <c r="M105" s="1109">
        <f>SUM(M98:M104)</f>
        <v>0</v>
      </c>
      <c r="N105" s="517">
        <f>SUM(N98:N104)</f>
        <v>3349999.92</v>
      </c>
    </row>
    <row r="106" spans="1:14" ht="15" customHeight="1" x14ac:dyDescent="0.2">
      <c r="A106" s="1959"/>
      <c r="B106" s="1962" t="s">
        <v>303</v>
      </c>
      <c r="C106" s="1962"/>
      <c r="D106" s="1962"/>
      <c r="E106" s="1962"/>
      <c r="F106" s="1962"/>
      <c r="G106" s="1962"/>
      <c r="H106" s="1962"/>
      <c r="I106" s="1962"/>
      <c r="J106" s="1962"/>
      <c r="K106" s="1962"/>
      <c r="L106" s="1962"/>
      <c r="M106" s="1962"/>
      <c r="N106" s="496"/>
    </row>
    <row r="107" spans="1:14" ht="15" customHeight="1" x14ac:dyDescent="0.2">
      <c r="A107" s="1959"/>
      <c r="B107" s="1957" t="s">
        <v>754</v>
      </c>
      <c r="C107" s="1957"/>
      <c r="D107" s="1957"/>
      <c r="E107" s="1957"/>
      <c r="F107" s="1957"/>
      <c r="G107" s="1957"/>
      <c r="H107" s="1957"/>
      <c r="I107" s="1957"/>
      <c r="J107" s="1957"/>
      <c r="K107" s="1957"/>
      <c r="L107" s="1957"/>
      <c r="M107" s="1957"/>
      <c r="N107" s="498"/>
    </row>
    <row r="108" spans="1:14" ht="15" customHeight="1" x14ac:dyDescent="0.2">
      <c r="A108" s="1959"/>
      <c r="B108" s="1957" t="s">
        <v>575</v>
      </c>
      <c r="C108" s="1957"/>
      <c r="D108" s="1957"/>
      <c r="E108" s="1957"/>
      <c r="F108" s="1957"/>
      <c r="G108" s="1957"/>
      <c r="H108" s="1957"/>
      <c r="I108" s="1957"/>
      <c r="J108" s="1957"/>
      <c r="K108" s="1957"/>
      <c r="L108" s="1957"/>
      <c r="M108" s="1957"/>
      <c r="N108" s="498"/>
    </row>
    <row r="109" spans="1:14" s="456" customFormat="1" ht="27.6" customHeight="1" x14ac:dyDescent="0.2">
      <c r="A109" s="1959"/>
      <c r="B109" s="2020" t="s">
        <v>824</v>
      </c>
      <c r="C109" s="2021"/>
      <c r="D109" s="2022" t="s">
        <v>563</v>
      </c>
      <c r="E109" s="2023"/>
      <c r="F109" s="1001">
        <v>24000</v>
      </c>
      <c r="G109" s="1002" t="s">
        <v>768</v>
      </c>
      <c r="H109" s="1003">
        <v>1</v>
      </c>
      <c r="I109" s="2022" t="s">
        <v>563</v>
      </c>
      <c r="J109" s="2023"/>
      <c r="K109" s="1004"/>
      <c r="L109" s="1002" t="s">
        <v>768</v>
      </c>
      <c r="M109" s="1002"/>
      <c r="N109" s="1005">
        <f>+F109*H109+K109*M109</f>
        <v>24000</v>
      </c>
    </row>
    <row r="110" spans="1:14" ht="15" customHeight="1" x14ac:dyDescent="0.2">
      <c r="A110" s="1959"/>
      <c r="B110" s="1963" t="s">
        <v>767</v>
      </c>
      <c r="C110" s="1957"/>
      <c r="D110" s="1967" t="s">
        <v>563</v>
      </c>
      <c r="E110" s="1968"/>
      <c r="F110" s="322"/>
      <c r="G110" s="1967" t="s">
        <v>768</v>
      </c>
      <c r="H110" s="1969"/>
      <c r="I110" s="322"/>
      <c r="J110" s="1967" t="s">
        <v>769</v>
      </c>
      <c r="K110" s="1969"/>
      <c r="L110" s="1969"/>
      <c r="M110" s="620"/>
      <c r="N110" s="898">
        <f>+M110*I110*F110</f>
        <v>0</v>
      </c>
    </row>
    <row r="111" spans="1:14" ht="17.45" customHeight="1" thickBot="1" x14ac:dyDescent="0.25">
      <c r="A111" s="1960"/>
      <c r="B111" s="1964" t="s">
        <v>763</v>
      </c>
      <c r="C111" s="1965"/>
      <c r="D111" s="1965"/>
      <c r="E111" s="1965"/>
      <c r="F111" s="1965"/>
      <c r="G111" s="1965"/>
      <c r="H111" s="1965"/>
      <c r="I111" s="1965"/>
      <c r="J111" s="1965"/>
      <c r="K111" s="1965"/>
      <c r="L111" s="1965"/>
      <c r="M111" s="1965"/>
      <c r="N111" s="900">
        <f>+N105-N106-N107-N108+N110+N109</f>
        <v>3373999.92</v>
      </c>
    </row>
    <row r="112" spans="1:14" ht="22.9" customHeight="1" outlineLevel="1" thickBot="1" x14ac:dyDescent="0.25">
      <c r="A112" s="630"/>
      <c r="B112" s="512"/>
      <c r="C112" s="501"/>
      <c r="D112" s="501"/>
      <c r="E112" s="501"/>
      <c r="F112" s="501"/>
      <c r="G112" s="501"/>
      <c r="H112" s="501"/>
      <c r="I112" s="501"/>
      <c r="J112" s="501"/>
      <c r="K112" s="501"/>
      <c r="L112" s="501"/>
      <c r="M112" s="501"/>
      <c r="N112" s="513"/>
    </row>
    <row r="113" spans="1:14" ht="22.9" customHeight="1" outlineLevel="1" x14ac:dyDescent="0.2">
      <c r="A113" s="1979">
        <v>2</v>
      </c>
      <c r="B113" s="508" t="str">
        <f t="shared" ref="B113:C118" si="43">+B49</f>
        <v>Руководитель</v>
      </c>
      <c r="C113" s="509">
        <f t="shared" si="43"/>
        <v>0</v>
      </c>
      <c r="D113" s="510">
        <f t="shared" ref="D113:D118" si="44">+I49</f>
        <v>0</v>
      </c>
      <c r="E113" s="276">
        <f>ROUND(D113/67*33,2)</f>
        <v>0</v>
      </c>
      <c r="F113" s="276"/>
      <c r="G113" s="276"/>
      <c r="H113" s="481">
        <f>SUM(D113:G113)</f>
        <v>0</v>
      </c>
      <c r="I113" s="488">
        <f>ROUND(D113*104%,2)</f>
        <v>0</v>
      </c>
      <c r="J113" s="276">
        <f>ROUND(I113/67*33,2)</f>
        <v>0</v>
      </c>
      <c r="K113" s="276"/>
      <c r="L113" s="276"/>
      <c r="M113" s="484">
        <f>SUM(I113:L113)</f>
        <v>0</v>
      </c>
      <c r="N113" s="496">
        <f>ROUND(C113*(H113*9+M113*3),2)</f>
        <v>0</v>
      </c>
    </row>
    <row r="114" spans="1:14" ht="22.9" customHeight="1" outlineLevel="1" x14ac:dyDescent="0.2">
      <c r="A114" s="1980"/>
      <c r="B114" s="493" t="str">
        <f t="shared" si="43"/>
        <v>Заместитель руководителя</v>
      </c>
      <c r="C114" s="305">
        <f t="shared" si="43"/>
        <v>0</v>
      </c>
      <c r="D114" s="470">
        <f t="shared" si="44"/>
        <v>0</v>
      </c>
      <c r="E114" s="100">
        <f t="shared" ref="E114:E117" si="45">ROUND(D114/67*33,2)</f>
        <v>0</v>
      </c>
      <c r="F114" s="100"/>
      <c r="G114" s="100"/>
      <c r="H114" s="292">
        <f t="shared" ref="H114:H117" si="46">SUM(D114:G114)</f>
        <v>0</v>
      </c>
      <c r="I114" s="474">
        <f t="shared" ref="I114:I117" si="47">ROUND(D114*104%,2)</f>
        <v>0</v>
      </c>
      <c r="J114" s="100">
        <f t="shared" ref="J114:J117" si="48">ROUND(I114/67*33,2)</f>
        <v>0</v>
      </c>
      <c r="K114" s="100"/>
      <c r="L114" s="100"/>
      <c r="M114" s="104">
        <f t="shared" ref="M114:M117" si="49">SUM(I114:L114)</f>
        <v>0</v>
      </c>
      <c r="N114" s="498">
        <f t="shared" ref="N114:N117" si="50">ROUND(C114*(H114*9+M114*3),2)</f>
        <v>0</v>
      </c>
    </row>
    <row r="115" spans="1:14" ht="22.9" customHeight="1" outlineLevel="1" x14ac:dyDescent="0.2">
      <c r="A115" s="1980"/>
      <c r="B115" s="493" t="str">
        <f t="shared" si="43"/>
        <v>Прочий АУП</v>
      </c>
      <c r="C115" s="305">
        <f t="shared" si="43"/>
        <v>2</v>
      </c>
      <c r="D115" s="470">
        <f t="shared" si="44"/>
        <v>0</v>
      </c>
      <c r="E115" s="100">
        <f t="shared" si="45"/>
        <v>0</v>
      </c>
      <c r="F115" s="100"/>
      <c r="G115" s="100"/>
      <c r="H115" s="292">
        <f t="shared" si="46"/>
        <v>0</v>
      </c>
      <c r="I115" s="474">
        <f t="shared" si="47"/>
        <v>0</v>
      </c>
      <c r="J115" s="100">
        <f t="shared" si="48"/>
        <v>0</v>
      </c>
      <c r="K115" s="100"/>
      <c r="L115" s="100"/>
      <c r="M115" s="104">
        <f t="shared" si="49"/>
        <v>0</v>
      </c>
      <c r="N115" s="498">
        <f t="shared" si="50"/>
        <v>0</v>
      </c>
    </row>
    <row r="116" spans="1:14" ht="22.9" customHeight="1" outlineLevel="1" x14ac:dyDescent="0.2">
      <c r="A116" s="1980"/>
      <c r="B116" s="493" t="str">
        <f t="shared" si="43"/>
        <v>Педагогический персонал</v>
      </c>
      <c r="C116" s="305">
        <f t="shared" si="43"/>
        <v>0</v>
      </c>
      <c r="D116" s="470">
        <f t="shared" si="44"/>
        <v>0</v>
      </c>
      <c r="E116" s="100">
        <f>ROUND(D116/61*39,2)</f>
        <v>0</v>
      </c>
      <c r="F116" s="100"/>
      <c r="G116" s="100"/>
      <c r="H116" s="292">
        <f t="shared" si="46"/>
        <v>0</v>
      </c>
      <c r="I116" s="474">
        <f t="shared" si="47"/>
        <v>0</v>
      </c>
      <c r="J116" s="100">
        <f>ROUND(I116/61*39,2)</f>
        <v>0</v>
      </c>
      <c r="K116" s="100"/>
      <c r="L116" s="100"/>
      <c r="M116" s="104">
        <f t="shared" si="49"/>
        <v>0</v>
      </c>
      <c r="N116" s="498">
        <f t="shared" si="50"/>
        <v>0</v>
      </c>
    </row>
    <row r="117" spans="1:14" ht="22.9" customHeight="1" outlineLevel="1" x14ac:dyDescent="0.2">
      <c r="A117" s="1980"/>
      <c r="B117" s="493" t="str">
        <f t="shared" si="43"/>
        <v xml:space="preserve">Прочие работники </v>
      </c>
      <c r="C117" s="305">
        <f t="shared" si="43"/>
        <v>33</v>
      </c>
      <c r="D117" s="470">
        <f t="shared" si="44"/>
        <v>0</v>
      </c>
      <c r="E117" s="100">
        <f t="shared" si="45"/>
        <v>0</v>
      </c>
      <c r="F117" s="100"/>
      <c r="G117" s="100"/>
      <c r="H117" s="292">
        <f t="shared" si="46"/>
        <v>0</v>
      </c>
      <c r="I117" s="474">
        <f t="shared" si="47"/>
        <v>0</v>
      </c>
      <c r="J117" s="100">
        <f t="shared" si="48"/>
        <v>0</v>
      </c>
      <c r="K117" s="100"/>
      <c r="L117" s="100"/>
      <c r="M117" s="104">
        <f t="shared" si="49"/>
        <v>0</v>
      </c>
      <c r="N117" s="498">
        <f t="shared" si="50"/>
        <v>0</v>
      </c>
    </row>
    <row r="118" spans="1:14" ht="22.9" customHeight="1" outlineLevel="1" x14ac:dyDescent="0.2">
      <c r="A118" s="1980"/>
      <c r="B118" s="493" t="str">
        <f t="shared" si="43"/>
        <v>Подсобные рабочие</v>
      </c>
      <c r="C118" s="305">
        <f t="shared" si="43"/>
        <v>0</v>
      </c>
      <c r="D118" s="470" t="str">
        <f t="shared" si="44"/>
        <v>х</v>
      </c>
      <c r="E118" s="325" t="s">
        <v>187</v>
      </c>
      <c r="F118" s="325" t="s">
        <v>187</v>
      </c>
      <c r="G118" s="325" t="s">
        <v>187</v>
      </c>
      <c r="H118" s="626" t="s">
        <v>187</v>
      </c>
      <c r="I118" s="489" t="s">
        <v>187</v>
      </c>
      <c r="J118" s="325" t="s">
        <v>187</v>
      </c>
      <c r="K118" s="325" t="s">
        <v>187</v>
      </c>
      <c r="L118" s="325" t="s">
        <v>187</v>
      </c>
      <c r="M118" s="109" t="s">
        <v>187</v>
      </c>
      <c r="N118" s="498"/>
    </row>
    <row r="119" spans="1:14" ht="22.9" customHeight="1" outlineLevel="1" thickBot="1" x14ac:dyDescent="0.25">
      <c r="A119" s="1980"/>
      <c r="B119" s="490" t="s">
        <v>252</v>
      </c>
      <c r="C119" s="482">
        <f>SUM(C113:C118)</f>
        <v>35</v>
      </c>
      <c r="D119" s="495"/>
      <c r="E119" s="283"/>
      <c r="F119" s="283"/>
      <c r="G119" s="283"/>
      <c r="H119" s="482">
        <f>SUM(H113:H118)</f>
        <v>0</v>
      </c>
      <c r="I119" s="490"/>
      <c r="J119" s="283"/>
      <c r="K119" s="283"/>
      <c r="L119" s="283"/>
      <c r="M119" s="497">
        <f>SUM(M113:M118)</f>
        <v>0</v>
      </c>
      <c r="N119" s="499">
        <f>SUM(N113:N118)</f>
        <v>0</v>
      </c>
    </row>
    <row r="120" spans="1:14" ht="22.9" customHeight="1" outlineLevel="1" x14ac:dyDescent="0.2">
      <c r="A120" s="1959"/>
      <c r="B120" s="1962" t="s">
        <v>303</v>
      </c>
      <c r="C120" s="1962"/>
      <c r="D120" s="1962"/>
      <c r="E120" s="1962"/>
      <c r="F120" s="1962"/>
      <c r="G120" s="1962"/>
      <c r="H120" s="1962"/>
      <c r="I120" s="1962"/>
      <c r="J120" s="1962"/>
      <c r="K120" s="1962"/>
      <c r="L120" s="1962"/>
      <c r="M120" s="1962"/>
      <c r="N120" s="500"/>
    </row>
    <row r="121" spans="1:14" ht="22.9" customHeight="1" outlineLevel="1" x14ac:dyDescent="0.2">
      <c r="A121" s="1959"/>
      <c r="B121" s="1957" t="s">
        <v>754</v>
      </c>
      <c r="C121" s="1957"/>
      <c r="D121" s="1957"/>
      <c r="E121" s="1957"/>
      <c r="F121" s="1957"/>
      <c r="G121" s="1957"/>
      <c r="H121" s="1957"/>
      <c r="I121" s="1957"/>
      <c r="J121" s="1957"/>
      <c r="K121" s="1957"/>
      <c r="L121" s="1957"/>
      <c r="M121" s="1957"/>
      <c r="N121" s="498"/>
    </row>
    <row r="122" spans="1:14" ht="22.9" customHeight="1" outlineLevel="1" x14ac:dyDescent="0.2">
      <c r="A122" s="1959"/>
      <c r="B122" s="1957" t="s">
        <v>575</v>
      </c>
      <c r="C122" s="1957"/>
      <c r="D122" s="1957"/>
      <c r="E122" s="1957"/>
      <c r="F122" s="1957"/>
      <c r="G122" s="1957"/>
      <c r="H122" s="1957"/>
      <c r="I122" s="1957"/>
      <c r="J122" s="1957"/>
      <c r="K122" s="1957"/>
      <c r="L122" s="1957"/>
      <c r="M122" s="1957"/>
      <c r="N122" s="498"/>
    </row>
    <row r="123" spans="1:14" ht="22.9" customHeight="1" outlineLevel="1" thickBot="1" x14ac:dyDescent="0.25">
      <c r="A123" s="1960"/>
      <c r="B123" s="1964" t="s">
        <v>766</v>
      </c>
      <c r="C123" s="1965"/>
      <c r="D123" s="1965"/>
      <c r="E123" s="1965"/>
      <c r="F123" s="1965"/>
      <c r="G123" s="1965"/>
      <c r="H123" s="1965"/>
      <c r="I123" s="1965"/>
      <c r="J123" s="1965"/>
      <c r="K123" s="1965"/>
      <c r="L123" s="1965"/>
      <c r="M123" s="1966"/>
      <c r="N123" s="900">
        <f>+N119-N120-N121-N122</f>
        <v>0</v>
      </c>
    </row>
    <row r="124" spans="1:14" ht="13.15" customHeight="1" x14ac:dyDescent="0.2"/>
    <row r="125" spans="1:14" ht="22.9" customHeight="1" thickBot="1" x14ac:dyDescent="0.25">
      <c r="A125" s="1990" t="s">
        <v>1167</v>
      </c>
      <c r="B125" s="1990"/>
      <c r="C125" s="1990"/>
      <c r="D125" s="1990"/>
      <c r="E125" s="1990"/>
      <c r="F125" s="1990"/>
      <c r="G125" s="1990"/>
      <c r="H125" s="1990"/>
      <c r="I125" s="1990"/>
      <c r="J125" s="1990"/>
      <c r="K125" s="1990"/>
      <c r="L125" s="1990"/>
      <c r="M125" s="1990"/>
      <c r="N125" s="1990"/>
    </row>
    <row r="126" spans="1:14" ht="22.9" customHeight="1" x14ac:dyDescent="0.2">
      <c r="A126" s="1986" t="s">
        <v>422</v>
      </c>
      <c r="B126" s="1982" t="s">
        <v>213</v>
      </c>
      <c r="C126" s="1984" t="s">
        <v>214</v>
      </c>
      <c r="D126" s="1971" t="s">
        <v>1168</v>
      </c>
      <c r="E126" s="1972"/>
      <c r="F126" s="1972"/>
      <c r="G126" s="1972"/>
      <c r="H126" s="1973"/>
      <c r="I126" s="2017" t="s">
        <v>1169</v>
      </c>
      <c r="J126" s="2018"/>
      <c r="K126" s="2018"/>
      <c r="L126" s="2018"/>
      <c r="M126" s="2019"/>
      <c r="N126" s="1955" t="s">
        <v>561</v>
      </c>
    </row>
    <row r="127" spans="1:14" ht="79.900000000000006" customHeight="1" x14ac:dyDescent="0.2">
      <c r="A127" s="1987"/>
      <c r="B127" s="1983"/>
      <c r="C127" s="1985"/>
      <c r="D127" s="486" t="s">
        <v>756</v>
      </c>
      <c r="E127" s="476" t="s">
        <v>758</v>
      </c>
      <c r="F127" s="476" t="s">
        <v>424</v>
      </c>
      <c r="G127" s="476" t="s">
        <v>759</v>
      </c>
      <c r="H127" s="487" t="s">
        <v>760</v>
      </c>
      <c r="I127" s="486" t="s">
        <v>757</v>
      </c>
      <c r="J127" s="476" t="s">
        <v>758</v>
      </c>
      <c r="K127" s="476" t="s">
        <v>424</v>
      </c>
      <c r="L127" s="476" t="s">
        <v>759</v>
      </c>
      <c r="M127" s="483" t="s">
        <v>760</v>
      </c>
      <c r="N127" s="1956"/>
    </row>
    <row r="128" spans="1:14" ht="13.5" customHeight="1" thickBot="1" x14ac:dyDescent="0.25">
      <c r="A128" s="662">
        <v>1</v>
      </c>
      <c r="B128" s="663">
        <f>+A128+1</f>
        <v>2</v>
      </c>
      <c r="C128" s="664">
        <v>3</v>
      </c>
      <c r="D128" s="665">
        <v>4</v>
      </c>
      <c r="E128" s="666">
        <f>+D128+1</f>
        <v>5</v>
      </c>
      <c r="F128" s="666">
        <f t="shared" ref="F128:N128" si="51">+E128+1</f>
        <v>6</v>
      </c>
      <c r="G128" s="666">
        <f t="shared" si="51"/>
        <v>7</v>
      </c>
      <c r="H128" s="664">
        <f t="shared" si="51"/>
        <v>8</v>
      </c>
      <c r="I128" s="665">
        <f t="shared" si="51"/>
        <v>9</v>
      </c>
      <c r="J128" s="666">
        <f t="shared" si="51"/>
        <v>10</v>
      </c>
      <c r="K128" s="666">
        <f t="shared" si="51"/>
        <v>11</v>
      </c>
      <c r="L128" s="666">
        <f t="shared" si="51"/>
        <v>12</v>
      </c>
      <c r="M128" s="667">
        <f t="shared" si="51"/>
        <v>13</v>
      </c>
      <c r="N128" s="662">
        <f t="shared" si="51"/>
        <v>14</v>
      </c>
    </row>
    <row r="129" spans="1:17" ht="12.75" customHeight="1" x14ac:dyDescent="0.2">
      <c r="A129" s="1979">
        <v>4</v>
      </c>
      <c r="B129" s="492" t="str">
        <f>+B84</f>
        <v>Руководитель</v>
      </c>
      <c r="C129" s="491">
        <f>+C84</f>
        <v>1</v>
      </c>
      <c r="D129" s="488">
        <v>45542</v>
      </c>
      <c r="E129" s="276">
        <f>ROUND(D129/67*33,2)</f>
        <v>22431.13</v>
      </c>
      <c r="F129" s="276"/>
      <c r="G129" s="276"/>
      <c r="H129" s="481">
        <f>SUM(D129:G129)</f>
        <v>67973.13</v>
      </c>
      <c r="I129" s="488">
        <f t="shared" ref="I129:I134" si="52">ROUND(D129*104.4%,2)</f>
        <v>47545.85</v>
      </c>
      <c r="J129" s="276">
        <f>ROUND(I129/67*33,2)</f>
        <v>23418.11</v>
      </c>
      <c r="K129" s="276"/>
      <c r="L129" s="276"/>
      <c r="M129" s="484">
        <f>SUM(I129:L129)</f>
        <v>70963.959999999992</v>
      </c>
      <c r="N129" s="496">
        <f>ROUND(C129*(H129*9+M129*3),2)</f>
        <v>824650.05</v>
      </c>
    </row>
    <row r="130" spans="1:17" ht="28.5" customHeight="1" x14ac:dyDescent="0.2">
      <c r="A130" s="1980"/>
      <c r="B130" s="1080" t="s">
        <v>913</v>
      </c>
      <c r="C130" s="1095">
        <v>1</v>
      </c>
      <c r="D130" s="474">
        <v>36435</v>
      </c>
      <c r="E130" s="100">
        <f>ROUND(D130/67*33,2)</f>
        <v>17945.599999999999</v>
      </c>
      <c r="F130" s="100"/>
      <c r="G130" s="100"/>
      <c r="H130" s="292">
        <f>SUM(D130:G130)</f>
        <v>54380.6</v>
      </c>
      <c r="I130" s="474">
        <f t="shared" si="52"/>
        <v>38038.14</v>
      </c>
      <c r="J130" s="100">
        <f>ROUND(I130/67*33,2)</f>
        <v>18735.2</v>
      </c>
      <c r="K130" s="100"/>
      <c r="L130" s="100"/>
      <c r="M130" s="104">
        <f>SUM(I130:L130)</f>
        <v>56773.34</v>
      </c>
      <c r="N130" s="498">
        <f>ROUND(C130*(H130*9+M130*3),2)</f>
        <v>659745.42000000004</v>
      </c>
    </row>
    <row r="131" spans="1:17" ht="31.5" customHeight="1" x14ac:dyDescent="0.2">
      <c r="A131" s="1980"/>
      <c r="B131" s="493" t="str">
        <f>+B86</f>
        <v>Заместитель руководителя образ.учреж-ния</v>
      </c>
      <c r="C131" s="620">
        <f>+C86</f>
        <v>1</v>
      </c>
      <c r="D131" s="474">
        <v>31880</v>
      </c>
      <c r="E131" s="100">
        <f t="shared" ref="E131:E135" si="53">ROUND(D131/67*33,2)</f>
        <v>15702.09</v>
      </c>
      <c r="F131" s="100"/>
      <c r="G131" s="100"/>
      <c r="H131" s="292">
        <f t="shared" ref="H131:H135" si="54">SUM(D131:G131)</f>
        <v>47582.09</v>
      </c>
      <c r="I131" s="474">
        <f t="shared" si="52"/>
        <v>33282.720000000001</v>
      </c>
      <c r="J131" s="100">
        <f t="shared" ref="J131:J135" si="55">ROUND(I131/67*33,2)</f>
        <v>16392.98</v>
      </c>
      <c r="K131" s="100"/>
      <c r="L131" s="100"/>
      <c r="M131" s="104">
        <f t="shared" ref="M131:M135" si="56">SUM(I131:L131)</f>
        <v>49675.7</v>
      </c>
      <c r="N131" s="498">
        <f t="shared" ref="N131:N134" si="57">ROUND(C131*(H131*9+M131*3),2)</f>
        <v>577265.91</v>
      </c>
    </row>
    <row r="132" spans="1:17" ht="17.25" customHeight="1" x14ac:dyDescent="0.2">
      <c r="A132" s="1980"/>
      <c r="B132" s="493" t="str">
        <f t="shared" ref="B132:C132" si="58">+B87</f>
        <v>Прочий АУП</v>
      </c>
      <c r="C132" s="620">
        <f t="shared" si="58"/>
        <v>1</v>
      </c>
      <c r="D132" s="474">
        <v>8351</v>
      </c>
      <c r="E132" s="100">
        <f t="shared" si="53"/>
        <v>4113.18</v>
      </c>
      <c r="F132" s="100">
        <f>19242-E132-D132</f>
        <v>6777.82</v>
      </c>
      <c r="G132" s="100"/>
      <c r="H132" s="292">
        <f t="shared" si="54"/>
        <v>19242</v>
      </c>
      <c r="I132" s="474">
        <f t="shared" si="52"/>
        <v>8718.44</v>
      </c>
      <c r="J132" s="100">
        <f t="shared" si="55"/>
        <v>4294.16</v>
      </c>
      <c r="K132" s="100">
        <f>16242-J132-I132</f>
        <v>3229.3999999999996</v>
      </c>
      <c r="L132" s="100"/>
      <c r="M132" s="104">
        <f t="shared" si="56"/>
        <v>16242</v>
      </c>
      <c r="N132" s="498">
        <f t="shared" si="57"/>
        <v>221904</v>
      </c>
    </row>
    <row r="133" spans="1:17" ht="17.25" customHeight="1" x14ac:dyDescent="0.2">
      <c r="A133" s="1980"/>
      <c r="B133" s="493" t="str">
        <f t="shared" ref="B133:C133" si="59">+B88</f>
        <v>Педагогический персонал</v>
      </c>
      <c r="C133" s="620">
        <f t="shared" si="59"/>
        <v>52</v>
      </c>
      <c r="D133" s="474">
        <v>12112</v>
      </c>
      <c r="E133" s="100">
        <f>ROUND(D133/61*39,2)</f>
        <v>7743.74</v>
      </c>
      <c r="F133" s="100"/>
      <c r="G133" s="100">
        <v>12139.42</v>
      </c>
      <c r="H133" s="292">
        <f t="shared" si="54"/>
        <v>31995.159999999996</v>
      </c>
      <c r="I133" s="474">
        <f t="shared" si="52"/>
        <v>12644.93</v>
      </c>
      <c r="J133" s="100">
        <f>ROUND(I133/61*39,2)</f>
        <v>8084.46</v>
      </c>
      <c r="K133" s="100"/>
      <c r="L133" s="100">
        <v>11050.51</v>
      </c>
      <c r="M133" s="104">
        <f t="shared" si="56"/>
        <v>31779.9</v>
      </c>
      <c r="N133" s="498">
        <f t="shared" si="57"/>
        <v>19931399.280000001</v>
      </c>
    </row>
    <row r="134" spans="1:17" ht="17.25" customHeight="1" x14ac:dyDescent="0.2">
      <c r="A134" s="1980"/>
      <c r="B134" s="493" t="str">
        <f t="shared" ref="B134:C134" si="60">+B89</f>
        <v xml:space="preserve">Прочие работники </v>
      </c>
      <c r="C134" s="620">
        <f t="shared" si="60"/>
        <v>24</v>
      </c>
      <c r="D134" s="474">
        <v>5970</v>
      </c>
      <c r="E134" s="100">
        <f t="shared" si="53"/>
        <v>2940.45</v>
      </c>
      <c r="F134" s="100">
        <f>19242-E134-D134</f>
        <v>10331.549999999999</v>
      </c>
      <c r="G134" s="100"/>
      <c r="H134" s="292">
        <f t="shared" si="54"/>
        <v>19242</v>
      </c>
      <c r="I134" s="474">
        <f t="shared" si="52"/>
        <v>6232.68</v>
      </c>
      <c r="J134" s="100">
        <f t="shared" si="55"/>
        <v>3069.83</v>
      </c>
      <c r="K134" s="100">
        <f>16242-J134-I134</f>
        <v>6939.49</v>
      </c>
      <c r="L134" s="100"/>
      <c r="M134" s="104">
        <f t="shared" si="56"/>
        <v>16242</v>
      </c>
      <c r="N134" s="498">
        <f t="shared" si="57"/>
        <v>5325696</v>
      </c>
    </row>
    <row r="135" spans="1:17" ht="29.45" customHeight="1" x14ac:dyDescent="0.2">
      <c r="A135" s="1980"/>
      <c r="B135" s="493" t="s">
        <v>1037</v>
      </c>
      <c r="C135" s="620">
        <v>14.5</v>
      </c>
      <c r="D135" s="474">
        <v>5970</v>
      </c>
      <c r="E135" s="100">
        <f t="shared" si="53"/>
        <v>2940.45</v>
      </c>
      <c r="F135" s="100">
        <f>19242-E135-D135</f>
        <v>10331.549999999999</v>
      </c>
      <c r="G135" s="100"/>
      <c r="H135" s="292">
        <f t="shared" si="54"/>
        <v>19242</v>
      </c>
      <c r="I135" s="474">
        <f t="shared" ref="I135" si="61">ROUND(D135*104.4%,2)</f>
        <v>6232.68</v>
      </c>
      <c r="J135" s="100">
        <f t="shared" si="55"/>
        <v>3069.83</v>
      </c>
      <c r="K135" s="100">
        <f>16242-J135-I135</f>
        <v>6939.49</v>
      </c>
      <c r="L135" s="100"/>
      <c r="M135" s="104">
        <f t="shared" si="56"/>
        <v>16242</v>
      </c>
      <c r="N135" s="498">
        <f>ROUND(C135*(H135*9),2)</f>
        <v>2511081</v>
      </c>
    </row>
    <row r="136" spans="1:17" ht="15" customHeight="1" x14ac:dyDescent="0.2">
      <c r="A136" s="1980"/>
      <c r="B136" s="493" t="str">
        <f>+B91</f>
        <v>Подсобные рабочие</v>
      </c>
      <c r="C136" s="620">
        <f>+C91</f>
        <v>16.5</v>
      </c>
      <c r="D136" s="474" t="str">
        <f>+I91</f>
        <v>х</v>
      </c>
      <c r="E136" s="325" t="s">
        <v>187</v>
      </c>
      <c r="F136" s="325" t="s">
        <v>187</v>
      </c>
      <c r="G136" s="325" t="s">
        <v>187</v>
      </c>
      <c r="H136" s="626" t="s">
        <v>187</v>
      </c>
      <c r="I136" s="489" t="s">
        <v>187</v>
      </c>
      <c r="J136" s="325" t="s">
        <v>187</v>
      </c>
      <c r="K136" s="325" t="s">
        <v>187</v>
      </c>
      <c r="L136" s="325" t="s">
        <v>187</v>
      </c>
      <c r="M136" s="109" t="s">
        <v>187</v>
      </c>
      <c r="N136" s="498">
        <v>255458.2</v>
      </c>
    </row>
    <row r="137" spans="1:17" ht="15" customHeight="1" thickBot="1" x14ac:dyDescent="0.25">
      <c r="A137" s="1980"/>
      <c r="B137" s="490" t="s">
        <v>252</v>
      </c>
      <c r="C137" s="497">
        <f>SUM(C129:C136)</f>
        <v>111</v>
      </c>
      <c r="D137" s="490"/>
      <c r="E137" s="283"/>
      <c r="F137" s="283"/>
      <c r="G137" s="283"/>
      <c r="H137" s="482">
        <f>SUM(H129:H136)</f>
        <v>259656.98</v>
      </c>
      <c r="I137" s="490"/>
      <c r="J137" s="283"/>
      <c r="K137" s="283"/>
      <c r="L137" s="283"/>
      <c r="M137" s="497">
        <f>SUM(M129:M136)</f>
        <v>257918.9</v>
      </c>
      <c r="N137" s="499">
        <f>SUM(N129:N136)</f>
        <v>30307199.859999999</v>
      </c>
      <c r="O137" s="454">
        <f>+K10</f>
        <v>30307200</v>
      </c>
      <c r="P137" s="454">
        <f>+N137-O137</f>
        <v>-0.14000000059604645</v>
      </c>
      <c r="Q137" s="454">
        <f>+P137/52/12</f>
        <v>-2.2435897531417699E-4</v>
      </c>
    </row>
    <row r="138" spans="1:17" ht="13.5" customHeight="1" x14ac:dyDescent="0.2">
      <c r="A138" s="1959"/>
      <c r="B138" s="1962" t="s">
        <v>303</v>
      </c>
      <c r="C138" s="1962"/>
      <c r="D138" s="1962"/>
      <c r="E138" s="1962"/>
      <c r="F138" s="1962"/>
      <c r="G138" s="1962"/>
      <c r="H138" s="1962"/>
      <c r="I138" s="1962"/>
      <c r="J138" s="1962"/>
      <c r="K138" s="1962"/>
      <c r="L138" s="1962"/>
      <c r="M138" s="1962"/>
      <c r="N138" s="500"/>
    </row>
    <row r="139" spans="1:17" ht="13.5" customHeight="1" x14ac:dyDescent="0.2">
      <c r="A139" s="1959"/>
      <c r="B139" s="1957" t="s">
        <v>754</v>
      </c>
      <c r="C139" s="1957"/>
      <c r="D139" s="1957"/>
      <c r="E139" s="1957"/>
      <c r="F139" s="1957"/>
      <c r="G139" s="1957"/>
      <c r="H139" s="1957"/>
      <c r="I139" s="1957"/>
      <c r="J139" s="1957"/>
      <c r="K139" s="1957"/>
      <c r="L139" s="1957"/>
      <c r="M139" s="1957"/>
      <c r="N139" s="498">
        <f>+I229</f>
        <v>0</v>
      </c>
    </row>
    <row r="140" spans="1:17" ht="20.25" customHeight="1" x14ac:dyDescent="0.2">
      <c r="A140" s="1959"/>
      <c r="B140" s="1957" t="s">
        <v>575</v>
      </c>
      <c r="C140" s="1957"/>
      <c r="D140" s="1957"/>
      <c r="E140" s="1957"/>
      <c r="F140" s="1957"/>
      <c r="G140" s="1957"/>
      <c r="H140" s="1957"/>
      <c r="I140" s="1957"/>
      <c r="J140" s="1957"/>
      <c r="K140" s="1957"/>
      <c r="L140" s="1957"/>
      <c r="M140" s="1957"/>
      <c r="N140" s="498">
        <f>+L238</f>
        <v>0</v>
      </c>
    </row>
    <row r="141" spans="1:17" ht="13.5" customHeight="1" thickBot="1" x14ac:dyDescent="0.25">
      <c r="A141" s="1960"/>
      <c r="B141" s="1964" t="s">
        <v>762</v>
      </c>
      <c r="C141" s="1965"/>
      <c r="D141" s="1965"/>
      <c r="E141" s="1965"/>
      <c r="F141" s="1965"/>
      <c r="G141" s="1965"/>
      <c r="H141" s="1965"/>
      <c r="I141" s="1965"/>
      <c r="J141" s="1965"/>
      <c r="K141" s="1965"/>
      <c r="L141" s="1965"/>
      <c r="M141" s="1966"/>
      <c r="N141" s="900">
        <f>+N137-N138-N139-N140</f>
        <v>30307199.859999999</v>
      </c>
    </row>
    <row r="142" spans="1:17" ht="2.4500000000000002" customHeight="1" thickBot="1" x14ac:dyDescent="0.25">
      <c r="A142" s="630"/>
      <c r="B142" s="512"/>
      <c r="C142" s="501"/>
      <c r="D142" s="501"/>
      <c r="E142" s="501"/>
      <c r="F142" s="501"/>
      <c r="G142" s="501"/>
      <c r="H142" s="501"/>
      <c r="I142" s="501"/>
      <c r="J142" s="501"/>
      <c r="K142" s="501"/>
      <c r="L142" s="501"/>
      <c r="M142" s="501"/>
      <c r="N142" s="513"/>
    </row>
    <row r="143" spans="1:17" ht="16.5" customHeight="1" x14ac:dyDescent="0.2">
      <c r="A143" s="1979">
        <v>5</v>
      </c>
      <c r="B143" s="508" t="str">
        <f t="shared" ref="B143:C147" si="62">+B98</f>
        <v>Руководитель</v>
      </c>
      <c r="C143" s="509">
        <f t="shared" si="62"/>
        <v>4</v>
      </c>
      <c r="D143" s="511">
        <v>7725</v>
      </c>
      <c r="E143" s="276">
        <f>ROUND(D143/67*33,2)</f>
        <v>3804.85</v>
      </c>
      <c r="F143" s="100">
        <f>19242-E143-D143</f>
        <v>7712.15</v>
      </c>
      <c r="G143" s="276"/>
      <c r="H143" s="481">
        <f>SUM(D143:G143)</f>
        <v>19242</v>
      </c>
      <c r="I143" s="488"/>
      <c r="J143" s="276">
        <f>ROUND(I143/67*33,2)</f>
        <v>0</v>
      </c>
      <c r="K143" s="276"/>
      <c r="L143" s="276"/>
      <c r="M143" s="484">
        <f>SUM(I143:L143)</f>
        <v>0</v>
      </c>
      <c r="N143" s="496">
        <f>ROUND(C143*(H143*1),2)</f>
        <v>76968</v>
      </c>
    </row>
    <row r="144" spans="1:17" ht="10.5" customHeight="1" x14ac:dyDescent="0.2">
      <c r="A144" s="1980"/>
      <c r="B144" s="493" t="str">
        <f t="shared" si="62"/>
        <v>Заместитель руководителя</v>
      </c>
      <c r="C144" s="305">
        <f t="shared" si="62"/>
        <v>0</v>
      </c>
      <c r="D144" s="474">
        <f>+I99</f>
        <v>0</v>
      </c>
      <c r="E144" s="100">
        <f t="shared" ref="E144:E148" si="63">ROUND(D144/67*33,2)</f>
        <v>0</v>
      </c>
      <c r="F144" s="100"/>
      <c r="G144" s="100"/>
      <c r="H144" s="292">
        <f t="shared" ref="H144:H148" si="64">SUM(D144:G144)</f>
        <v>0</v>
      </c>
      <c r="I144" s="474">
        <f t="shared" ref="I144:I145" si="65">ROUND(D144*104%,2)</f>
        <v>0</v>
      </c>
      <c r="J144" s="100">
        <f t="shared" ref="J144:J147" si="66">ROUND(I144/67*33,2)</f>
        <v>0</v>
      </c>
      <c r="K144" s="100"/>
      <c r="L144" s="100"/>
      <c r="M144" s="104">
        <f t="shared" ref="M144:M147" si="67">SUM(I144:L144)</f>
        <v>0</v>
      </c>
      <c r="N144" s="498">
        <f t="shared" ref="N144:N148" si="68">ROUND(C144*(H144*1),2)</f>
        <v>0</v>
      </c>
    </row>
    <row r="145" spans="1:14" ht="13.5" customHeight="1" x14ac:dyDescent="0.2">
      <c r="A145" s="1980"/>
      <c r="B145" s="493" t="str">
        <f t="shared" si="62"/>
        <v>Прочий АУП</v>
      </c>
      <c r="C145" s="305">
        <f t="shared" si="62"/>
        <v>0</v>
      </c>
      <c r="D145" s="474">
        <f>+I100</f>
        <v>0</v>
      </c>
      <c r="E145" s="100">
        <f t="shared" si="63"/>
        <v>0</v>
      </c>
      <c r="F145" s="100">
        <v>0</v>
      </c>
      <c r="G145" s="100"/>
      <c r="H145" s="292">
        <f t="shared" si="64"/>
        <v>0</v>
      </c>
      <c r="I145" s="474">
        <f t="shared" si="65"/>
        <v>0</v>
      </c>
      <c r="J145" s="100">
        <f t="shared" si="66"/>
        <v>0</v>
      </c>
      <c r="K145" s="100">
        <v>0</v>
      </c>
      <c r="L145" s="100"/>
      <c r="M145" s="104">
        <f t="shared" si="67"/>
        <v>0</v>
      </c>
      <c r="N145" s="498">
        <f t="shared" si="68"/>
        <v>0</v>
      </c>
    </row>
    <row r="146" spans="1:14" ht="12.75" customHeight="1" x14ac:dyDescent="0.2">
      <c r="A146" s="1980"/>
      <c r="B146" s="493" t="str">
        <f t="shared" si="62"/>
        <v>Педагогический персонал</v>
      </c>
      <c r="C146" s="305">
        <f t="shared" si="62"/>
        <v>88</v>
      </c>
      <c r="D146" s="474">
        <v>12122</v>
      </c>
      <c r="E146" s="100">
        <f>ROUND(D146/61*39,2)</f>
        <v>7750.13</v>
      </c>
      <c r="F146" s="100"/>
      <c r="G146" s="100">
        <v>8793.7099999999991</v>
      </c>
      <c r="H146" s="292">
        <f t="shared" si="64"/>
        <v>28665.84</v>
      </c>
      <c r="I146" s="474"/>
      <c r="J146" s="100">
        <f>ROUND(I146/61*39,2)</f>
        <v>0</v>
      </c>
      <c r="K146" s="100"/>
      <c r="L146" s="100"/>
      <c r="M146" s="104">
        <f t="shared" si="67"/>
        <v>0</v>
      </c>
      <c r="N146" s="498">
        <f t="shared" si="68"/>
        <v>2522593.92</v>
      </c>
    </row>
    <row r="147" spans="1:14" ht="12.75" customHeight="1" x14ac:dyDescent="0.2">
      <c r="A147" s="1980"/>
      <c r="B147" s="493" t="str">
        <f t="shared" si="62"/>
        <v xml:space="preserve">Прочие работники </v>
      </c>
      <c r="C147" s="305">
        <f t="shared" si="62"/>
        <v>23</v>
      </c>
      <c r="D147" s="474">
        <v>5519</v>
      </c>
      <c r="E147" s="100">
        <f t="shared" si="63"/>
        <v>2718.31</v>
      </c>
      <c r="F147" s="100">
        <f>19242-E147-D147</f>
        <v>11004.689999999999</v>
      </c>
      <c r="G147" s="100"/>
      <c r="H147" s="292">
        <f t="shared" si="64"/>
        <v>19242</v>
      </c>
      <c r="I147" s="474"/>
      <c r="J147" s="100">
        <f t="shared" si="66"/>
        <v>0</v>
      </c>
      <c r="K147" s="100"/>
      <c r="L147" s="100"/>
      <c r="M147" s="104">
        <f t="shared" si="67"/>
        <v>0</v>
      </c>
      <c r="N147" s="498">
        <f t="shared" si="68"/>
        <v>442566</v>
      </c>
    </row>
    <row r="148" spans="1:14" ht="12.75" customHeight="1" x14ac:dyDescent="0.2">
      <c r="A148" s="1980"/>
      <c r="B148" s="493" t="s">
        <v>958</v>
      </c>
      <c r="C148" s="305">
        <v>16</v>
      </c>
      <c r="D148" s="474">
        <v>7267</v>
      </c>
      <c r="E148" s="100">
        <f t="shared" si="63"/>
        <v>3579.27</v>
      </c>
      <c r="F148" s="100">
        <f>19242-E148-D148</f>
        <v>8395.73</v>
      </c>
      <c r="G148" s="100"/>
      <c r="H148" s="292">
        <f t="shared" si="64"/>
        <v>19242</v>
      </c>
      <c r="I148" s="474"/>
      <c r="J148" s="100"/>
      <c r="K148" s="100"/>
      <c r="L148" s="100"/>
      <c r="M148" s="104"/>
      <c r="N148" s="498">
        <f t="shared" si="68"/>
        <v>307872</v>
      </c>
    </row>
    <row r="149" spans="1:14" ht="12.6" customHeight="1" x14ac:dyDescent="0.2">
      <c r="A149" s="1980"/>
      <c r="B149" s="493" t="str">
        <f>+B104</f>
        <v>Подсобные рабочие</v>
      </c>
      <c r="C149" s="305">
        <f>+C104</f>
        <v>0</v>
      </c>
      <c r="D149" s="474" t="str">
        <f>+I104</f>
        <v>х</v>
      </c>
      <c r="E149" s="325" t="s">
        <v>187</v>
      </c>
      <c r="F149" s="325" t="s">
        <v>187</v>
      </c>
      <c r="G149" s="325" t="s">
        <v>187</v>
      </c>
      <c r="H149" s="626" t="s">
        <v>187</v>
      </c>
      <c r="I149" s="489" t="s">
        <v>187</v>
      </c>
      <c r="J149" s="325" t="s">
        <v>187</v>
      </c>
      <c r="K149" s="325" t="s">
        <v>187</v>
      </c>
      <c r="L149" s="325" t="s">
        <v>187</v>
      </c>
      <c r="M149" s="109" t="s">
        <v>187</v>
      </c>
      <c r="N149" s="498"/>
    </row>
    <row r="150" spans="1:14" ht="19.899999999999999" customHeight="1" thickBot="1" x14ac:dyDescent="0.25">
      <c r="A150" s="1980"/>
      <c r="B150" s="490" t="s">
        <v>252</v>
      </c>
      <c r="C150" s="482">
        <f>SUM(C143:C149)</f>
        <v>131</v>
      </c>
      <c r="D150" s="490"/>
      <c r="E150" s="283"/>
      <c r="F150" s="283"/>
      <c r="G150" s="283"/>
      <c r="H150" s="482">
        <f>SUM(H143:H149)</f>
        <v>86391.84</v>
      </c>
      <c r="I150" s="490"/>
      <c r="J150" s="283"/>
      <c r="K150" s="283"/>
      <c r="L150" s="283"/>
      <c r="M150" s="497">
        <f>SUM(M143:M149)</f>
        <v>0</v>
      </c>
      <c r="N150" s="499">
        <f>SUM(N143:N149)</f>
        <v>3349999.92</v>
      </c>
    </row>
    <row r="151" spans="1:14" ht="15.75" customHeight="1" x14ac:dyDescent="0.2">
      <c r="A151" s="1959"/>
      <c r="B151" s="1962" t="s">
        <v>303</v>
      </c>
      <c r="C151" s="1962"/>
      <c r="D151" s="1962"/>
      <c r="E151" s="1962"/>
      <c r="F151" s="1962"/>
      <c r="G151" s="1962"/>
      <c r="H151" s="1962"/>
      <c r="I151" s="1962"/>
      <c r="J151" s="1962"/>
      <c r="K151" s="1962"/>
      <c r="L151" s="1962"/>
      <c r="M151" s="1962"/>
      <c r="N151" s="500"/>
    </row>
    <row r="152" spans="1:14" ht="15" customHeight="1" x14ac:dyDescent="0.2">
      <c r="A152" s="1959"/>
      <c r="B152" s="1957" t="s">
        <v>754</v>
      </c>
      <c r="C152" s="1957"/>
      <c r="D152" s="1957"/>
      <c r="E152" s="1957"/>
      <c r="F152" s="1957"/>
      <c r="G152" s="1957"/>
      <c r="H152" s="1957"/>
      <c r="I152" s="1957"/>
      <c r="J152" s="1957"/>
      <c r="K152" s="1957"/>
      <c r="L152" s="1957"/>
      <c r="M152" s="1957"/>
      <c r="N152" s="498">
        <f>+I230</f>
        <v>0</v>
      </c>
    </row>
    <row r="153" spans="1:14" s="456" customFormat="1" ht="27" customHeight="1" x14ac:dyDescent="0.2">
      <c r="A153" s="1959"/>
      <c r="B153" s="2020" t="s">
        <v>824</v>
      </c>
      <c r="C153" s="2021"/>
      <c r="D153" s="2022" t="s">
        <v>563</v>
      </c>
      <c r="E153" s="2023"/>
      <c r="F153" s="1001">
        <v>24000</v>
      </c>
      <c r="G153" s="1002" t="s">
        <v>768</v>
      </c>
      <c r="H153" s="1003">
        <v>1</v>
      </c>
      <c r="I153" s="2022" t="s">
        <v>563</v>
      </c>
      <c r="J153" s="2023"/>
      <c r="K153" s="1004"/>
      <c r="L153" s="1002" t="s">
        <v>768</v>
      </c>
      <c r="M153" s="1002"/>
      <c r="N153" s="1005">
        <v>24000</v>
      </c>
    </row>
    <row r="154" spans="1:14" ht="15" customHeight="1" x14ac:dyDescent="0.2">
      <c r="A154" s="1959"/>
      <c r="B154" s="1963" t="s">
        <v>767</v>
      </c>
      <c r="C154" s="1957"/>
      <c r="D154" s="1967" t="s">
        <v>563</v>
      </c>
      <c r="E154" s="1968"/>
      <c r="F154" s="322"/>
      <c r="G154" s="1967" t="s">
        <v>768</v>
      </c>
      <c r="H154" s="1969"/>
      <c r="I154" s="322"/>
      <c r="J154" s="1967" t="s">
        <v>769</v>
      </c>
      <c r="K154" s="1969"/>
      <c r="L154" s="1969"/>
      <c r="M154" s="620"/>
      <c r="N154" s="898">
        <f>+M154*I154*F154</f>
        <v>0</v>
      </c>
    </row>
    <row r="155" spans="1:14" ht="17.25" customHeight="1" x14ac:dyDescent="0.2">
      <c r="A155" s="1959"/>
      <c r="B155" s="1957" t="s">
        <v>575</v>
      </c>
      <c r="C155" s="1957"/>
      <c r="D155" s="1957"/>
      <c r="E155" s="1957"/>
      <c r="F155" s="1957"/>
      <c r="G155" s="1957"/>
      <c r="H155" s="1957"/>
      <c r="I155" s="1957"/>
      <c r="J155" s="1957"/>
      <c r="K155" s="1957"/>
      <c r="L155" s="1957"/>
      <c r="M155" s="1957"/>
      <c r="N155" s="498">
        <f>+L242</f>
        <v>0</v>
      </c>
    </row>
    <row r="156" spans="1:14" ht="13.9" customHeight="1" thickBot="1" x14ac:dyDescent="0.25">
      <c r="A156" s="1959"/>
      <c r="B156" s="2010" t="s">
        <v>763</v>
      </c>
      <c r="C156" s="2011"/>
      <c r="D156" s="2011"/>
      <c r="E156" s="2011"/>
      <c r="F156" s="2011"/>
      <c r="G156" s="2011"/>
      <c r="H156" s="2011"/>
      <c r="I156" s="2011"/>
      <c r="J156" s="2011"/>
      <c r="K156" s="2011"/>
      <c r="L156" s="2011"/>
      <c r="M156" s="1981"/>
      <c r="N156" s="899">
        <f>+N150-N151-N152-N155+N154+N153</f>
        <v>3373999.92</v>
      </c>
    </row>
    <row r="157" spans="1:14" ht="13.9" customHeight="1" thickBot="1" x14ac:dyDescent="0.25">
      <c r="A157" s="514"/>
      <c r="B157" s="515"/>
      <c r="C157" s="516"/>
      <c r="D157" s="516"/>
      <c r="E157" s="516"/>
      <c r="F157" s="516"/>
      <c r="G157" s="516"/>
      <c r="H157" s="516"/>
      <c r="I157" s="516"/>
      <c r="J157" s="516"/>
      <c r="K157" s="516"/>
      <c r="L157" s="516"/>
      <c r="M157" s="516"/>
      <c r="N157" s="517"/>
    </row>
    <row r="158" spans="1:14" ht="13.9" customHeight="1" outlineLevel="1" x14ac:dyDescent="0.2">
      <c r="A158" s="1979">
        <v>2</v>
      </c>
      <c r="B158" s="492" t="str">
        <f>+B113</f>
        <v>Руководитель</v>
      </c>
      <c r="C158" s="491">
        <f>+C113</f>
        <v>0</v>
      </c>
      <c r="D158" s="488">
        <f t="shared" ref="D158:D163" si="69">+I113</f>
        <v>0</v>
      </c>
      <c r="E158" s="276">
        <f>ROUND(D158/67*33,2)</f>
        <v>0</v>
      </c>
      <c r="F158" s="276"/>
      <c r="G158" s="276"/>
      <c r="H158" s="481">
        <f>SUM(D158:G158)</f>
        <v>0</v>
      </c>
      <c r="I158" s="488">
        <f>ROUND(D158*104%,2)</f>
        <v>0</v>
      </c>
      <c r="J158" s="276">
        <f>ROUND(I158/67*33,2)</f>
        <v>0</v>
      </c>
      <c r="K158" s="276"/>
      <c r="L158" s="276"/>
      <c r="M158" s="484">
        <f>SUM(I158:L158)</f>
        <v>0</v>
      </c>
      <c r="N158" s="496">
        <f>ROUND(C158*(H158*9+M158*3),2)</f>
        <v>0</v>
      </c>
    </row>
    <row r="159" spans="1:14" ht="20.25" customHeight="1" outlineLevel="1" x14ac:dyDescent="0.2">
      <c r="A159" s="1980"/>
      <c r="B159" s="493" t="str">
        <f>+B114</f>
        <v>Заместитель руководителя</v>
      </c>
      <c r="C159" s="620">
        <f>+C114</f>
        <v>0</v>
      </c>
      <c r="D159" s="474">
        <f t="shared" si="69"/>
        <v>0</v>
      </c>
      <c r="E159" s="100">
        <f t="shared" ref="E159:E162" si="70">ROUND(D159/67*33,2)</f>
        <v>0</v>
      </c>
      <c r="F159" s="100"/>
      <c r="G159" s="100"/>
      <c r="H159" s="292">
        <f t="shared" ref="H159:H162" si="71">SUM(D159:G159)</f>
        <v>0</v>
      </c>
      <c r="I159" s="474">
        <f t="shared" ref="I159:I162" si="72">ROUND(D159*104%,2)</f>
        <v>0</v>
      </c>
      <c r="J159" s="100">
        <f t="shared" ref="J159:J162" si="73">ROUND(I159/67*33,2)</f>
        <v>0</v>
      </c>
      <c r="K159" s="100"/>
      <c r="L159" s="100"/>
      <c r="M159" s="104">
        <f t="shared" ref="M159:M162" si="74">SUM(I159:L159)</f>
        <v>0</v>
      </c>
      <c r="N159" s="498"/>
    </row>
    <row r="160" spans="1:14" ht="32.25" customHeight="1" outlineLevel="1" x14ac:dyDescent="0.2">
      <c r="A160" s="1980"/>
      <c r="B160" s="493" t="str">
        <f>+B115</f>
        <v>Прочий АУП</v>
      </c>
      <c r="C160" s="620">
        <v>0</v>
      </c>
      <c r="D160" s="474">
        <f t="shared" si="69"/>
        <v>0</v>
      </c>
      <c r="E160" s="100">
        <f t="shared" si="70"/>
        <v>0</v>
      </c>
      <c r="F160" s="100"/>
      <c r="G160" s="100"/>
      <c r="H160" s="292">
        <f t="shared" si="71"/>
        <v>0</v>
      </c>
      <c r="I160" s="474">
        <f t="shared" si="72"/>
        <v>0</v>
      </c>
      <c r="J160" s="100">
        <f t="shared" si="73"/>
        <v>0</v>
      </c>
      <c r="K160" s="100"/>
      <c r="L160" s="100"/>
      <c r="M160" s="104">
        <f t="shared" si="74"/>
        <v>0</v>
      </c>
      <c r="N160" s="498"/>
    </row>
    <row r="161" spans="1:20" ht="13.5" customHeight="1" outlineLevel="1" x14ac:dyDescent="0.2">
      <c r="A161" s="1980"/>
      <c r="B161" s="493" t="str">
        <f>+B116</f>
        <v>Педагогический персонал</v>
      </c>
      <c r="C161" s="620">
        <f>+C116</f>
        <v>0</v>
      </c>
      <c r="D161" s="474">
        <f t="shared" si="69"/>
        <v>0</v>
      </c>
      <c r="E161" s="100">
        <f>ROUND(D161/61*39,2)</f>
        <v>0</v>
      </c>
      <c r="F161" s="100"/>
      <c r="G161" s="100"/>
      <c r="H161" s="292">
        <f t="shared" si="71"/>
        <v>0</v>
      </c>
      <c r="I161" s="474">
        <f t="shared" si="72"/>
        <v>0</v>
      </c>
      <c r="J161" s="100">
        <f>ROUND(I161/61*39,2)</f>
        <v>0</v>
      </c>
      <c r="K161" s="100"/>
      <c r="L161" s="100"/>
      <c r="M161" s="104">
        <f t="shared" si="74"/>
        <v>0</v>
      </c>
      <c r="N161" s="498"/>
    </row>
    <row r="162" spans="1:20" ht="18" customHeight="1" outlineLevel="1" x14ac:dyDescent="0.2">
      <c r="A162" s="1980"/>
      <c r="B162" s="493" t="str">
        <f>+B117</f>
        <v xml:space="preserve">Прочие работники </v>
      </c>
      <c r="C162" s="620">
        <v>0</v>
      </c>
      <c r="D162" s="474">
        <f t="shared" si="69"/>
        <v>0</v>
      </c>
      <c r="E162" s="100">
        <f t="shared" si="70"/>
        <v>0</v>
      </c>
      <c r="F162" s="100"/>
      <c r="G162" s="100"/>
      <c r="H162" s="292">
        <f t="shared" si="71"/>
        <v>0</v>
      </c>
      <c r="I162" s="474">
        <f t="shared" si="72"/>
        <v>0</v>
      </c>
      <c r="J162" s="100">
        <f t="shared" si="73"/>
        <v>0</v>
      </c>
      <c r="K162" s="100"/>
      <c r="L162" s="100"/>
      <c r="M162" s="104">
        <f t="shared" si="74"/>
        <v>0</v>
      </c>
      <c r="N162" s="498"/>
    </row>
    <row r="163" spans="1:20" ht="20.25" customHeight="1" outlineLevel="1" x14ac:dyDescent="0.2">
      <c r="A163" s="1980"/>
      <c r="B163" s="493" t="str">
        <f>+B118</f>
        <v>Подсобные рабочие</v>
      </c>
      <c r="C163" s="620">
        <f>+C118</f>
        <v>0</v>
      </c>
      <c r="D163" s="474" t="str">
        <f t="shared" si="69"/>
        <v>х</v>
      </c>
      <c r="E163" s="325" t="s">
        <v>187</v>
      </c>
      <c r="F163" s="325" t="s">
        <v>187</v>
      </c>
      <c r="G163" s="325" t="s">
        <v>187</v>
      </c>
      <c r="H163" s="626" t="s">
        <v>187</v>
      </c>
      <c r="I163" s="489" t="s">
        <v>187</v>
      </c>
      <c r="J163" s="325" t="s">
        <v>187</v>
      </c>
      <c r="K163" s="325" t="s">
        <v>187</v>
      </c>
      <c r="L163" s="325" t="s">
        <v>187</v>
      </c>
      <c r="M163" s="109" t="s">
        <v>187</v>
      </c>
      <c r="N163" s="498"/>
    </row>
    <row r="164" spans="1:20" ht="27" customHeight="1" outlineLevel="1" thickBot="1" x14ac:dyDescent="0.25">
      <c r="A164" s="1980"/>
      <c r="B164" s="490" t="s">
        <v>252</v>
      </c>
      <c r="C164" s="497">
        <f>SUM(C158:C163)</f>
        <v>0</v>
      </c>
      <c r="D164" s="490"/>
      <c r="E164" s="283"/>
      <c r="F164" s="283"/>
      <c r="G164" s="283"/>
      <c r="H164" s="482">
        <f>SUM(H158:H163)</f>
        <v>0</v>
      </c>
      <c r="I164" s="490"/>
      <c r="J164" s="283"/>
      <c r="K164" s="283"/>
      <c r="L164" s="283"/>
      <c r="M164" s="497">
        <f>SUM(M158:M163)</f>
        <v>0</v>
      </c>
      <c r="N164" s="499">
        <f>SUM(N158:N163)</f>
        <v>0</v>
      </c>
    </row>
    <row r="165" spans="1:20" ht="32.25" customHeight="1" outlineLevel="1" x14ac:dyDescent="0.2">
      <c r="A165" s="1959"/>
      <c r="B165" s="1962" t="s">
        <v>303</v>
      </c>
      <c r="C165" s="1962"/>
      <c r="D165" s="1962"/>
      <c r="E165" s="1962"/>
      <c r="F165" s="1962"/>
      <c r="G165" s="1962"/>
      <c r="H165" s="1962"/>
      <c r="I165" s="1962"/>
      <c r="J165" s="1962"/>
      <c r="K165" s="1962"/>
      <c r="L165" s="1962"/>
      <c r="M165" s="1962"/>
      <c r="N165" s="500"/>
    </row>
    <row r="166" spans="1:20" ht="24" customHeight="1" outlineLevel="1" x14ac:dyDescent="0.2">
      <c r="A166" s="1959"/>
      <c r="B166" s="1957" t="s">
        <v>754</v>
      </c>
      <c r="C166" s="1957"/>
      <c r="D166" s="1957"/>
      <c r="E166" s="1957"/>
      <c r="F166" s="1957"/>
      <c r="G166" s="1957"/>
      <c r="H166" s="1957"/>
      <c r="I166" s="1957"/>
      <c r="J166" s="1957"/>
      <c r="K166" s="1957"/>
      <c r="L166" s="1957"/>
      <c r="M166" s="1957"/>
      <c r="N166" s="498">
        <f>+I231</f>
        <v>0</v>
      </c>
    </row>
    <row r="167" spans="1:20" ht="37.5" customHeight="1" outlineLevel="1" x14ac:dyDescent="0.2">
      <c r="A167" s="1959"/>
      <c r="B167" s="1957" t="s">
        <v>575</v>
      </c>
      <c r="C167" s="1957"/>
      <c r="D167" s="1957"/>
      <c r="E167" s="1957"/>
      <c r="F167" s="1957"/>
      <c r="G167" s="1957"/>
      <c r="H167" s="1957"/>
      <c r="I167" s="1957"/>
      <c r="J167" s="1957"/>
      <c r="K167" s="1957"/>
      <c r="L167" s="1957"/>
      <c r="M167" s="1957"/>
      <c r="N167" s="498">
        <f>+L246</f>
        <v>0</v>
      </c>
    </row>
    <row r="168" spans="1:20" ht="15" customHeight="1" outlineLevel="1" thickBot="1" x14ac:dyDescent="0.25">
      <c r="A168" s="1960"/>
      <c r="B168" s="1964" t="s">
        <v>766</v>
      </c>
      <c r="C168" s="1965"/>
      <c r="D168" s="1965"/>
      <c r="E168" s="1965"/>
      <c r="F168" s="1965"/>
      <c r="G168" s="1965"/>
      <c r="H168" s="1965"/>
      <c r="I168" s="1965"/>
      <c r="J168" s="1965"/>
      <c r="K168" s="1965"/>
      <c r="L168" s="1965"/>
      <c r="M168" s="1966"/>
      <c r="N168" s="900">
        <f>+N164-N165-N166-N167</f>
        <v>0</v>
      </c>
    </row>
    <row r="169" spans="1:20" ht="21.75" customHeight="1" x14ac:dyDescent="0.2"/>
    <row r="170" spans="1:20" x14ac:dyDescent="0.2">
      <c r="A170" s="1799" t="s">
        <v>304</v>
      </c>
      <c r="B170" s="1799"/>
      <c r="C170" s="1799"/>
      <c r="D170" s="1799"/>
      <c r="E170" s="1799"/>
      <c r="F170" s="1799"/>
      <c r="G170" s="1799"/>
      <c r="H170" s="1799"/>
      <c r="I170" s="1799"/>
      <c r="J170" s="1799"/>
      <c r="K170" s="1799"/>
      <c r="L170" s="1799"/>
      <c r="M170" s="1799"/>
      <c r="N170" s="1799"/>
      <c r="O170" s="1799"/>
      <c r="P170" s="1799"/>
      <c r="Q170" s="1799"/>
    </row>
    <row r="171" spans="1:20" x14ac:dyDescent="0.2">
      <c r="A171" s="113"/>
      <c r="B171" s="154" t="s">
        <v>305</v>
      </c>
      <c r="C171" s="86">
        <v>266</v>
      </c>
      <c r="D171" s="1799" t="s">
        <v>309</v>
      </c>
      <c r="E171" s="1799"/>
      <c r="F171" s="1799"/>
      <c r="G171" s="1799"/>
      <c r="H171" s="1799"/>
      <c r="I171" s="1799"/>
      <c r="J171" s="1799"/>
      <c r="K171" s="1799"/>
      <c r="L171" s="1799"/>
      <c r="M171" s="1799"/>
      <c r="N171" s="1799"/>
      <c r="O171" s="1799"/>
      <c r="P171" s="1799"/>
      <c r="Q171" s="1799"/>
    </row>
    <row r="172" spans="1:20" ht="13.5" thickBot="1" x14ac:dyDescent="0.25">
      <c r="A172" s="129"/>
      <c r="B172" s="154" t="s">
        <v>306</v>
      </c>
      <c r="C172" s="86">
        <v>111</v>
      </c>
      <c r="D172" s="1799" t="s">
        <v>308</v>
      </c>
      <c r="E172" s="1799"/>
      <c r="F172" s="1799"/>
      <c r="G172" s="1799"/>
      <c r="H172" s="1799"/>
      <c r="I172" s="1799"/>
      <c r="J172" s="1799"/>
      <c r="K172" s="1799"/>
      <c r="L172" s="1799"/>
      <c r="M172" s="1799"/>
      <c r="N172" s="1799"/>
      <c r="O172" s="1799"/>
      <c r="P172" s="1799"/>
      <c r="Q172" s="1799"/>
    </row>
    <row r="173" spans="1:20" ht="13.15" customHeight="1" thickBot="1" x14ac:dyDescent="0.25">
      <c r="A173" s="1933" t="s">
        <v>422</v>
      </c>
      <c r="B173" s="1809" t="s">
        <v>219</v>
      </c>
      <c r="C173" s="1810"/>
      <c r="D173" s="1810"/>
      <c r="E173" s="1810"/>
      <c r="F173" s="632"/>
      <c r="G173" s="632"/>
      <c r="H173" s="632"/>
      <c r="I173" s="632"/>
      <c r="J173" s="632"/>
      <c r="K173" s="632"/>
      <c r="L173" s="1935" t="s">
        <v>209</v>
      </c>
      <c r="M173" s="1936"/>
      <c r="N173" s="1937"/>
      <c r="O173" s="113"/>
      <c r="P173" s="113"/>
      <c r="Q173" s="113"/>
      <c r="R173" s="113"/>
      <c r="S173" s="113"/>
      <c r="T173" s="113"/>
    </row>
    <row r="174" spans="1:20" ht="22.15" customHeight="1" thickBot="1" x14ac:dyDescent="0.25">
      <c r="A174" s="1934"/>
      <c r="B174" s="1875"/>
      <c r="C174" s="1876"/>
      <c r="D174" s="1876"/>
      <c r="E174" s="1876"/>
      <c r="F174" s="660"/>
      <c r="G174" s="660"/>
      <c r="H174" s="660"/>
      <c r="I174" s="660"/>
      <c r="J174" s="660"/>
      <c r="K174" s="660"/>
      <c r="L174" s="907" t="s">
        <v>849</v>
      </c>
      <c r="M174" s="907" t="s">
        <v>850</v>
      </c>
      <c r="N174" s="907" t="s">
        <v>1055</v>
      </c>
      <c r="O174" s="113"/>
      <c r="P174" s="113"/>
      <c r="Q174" s="113"/>
      <c r="R174" s="113"/>
      <c r="S174" s="113"/>
      <c r="T174" s="113"/>
    </row>
    <row r="175" spans="1:20" ht="13.15" customHeight="1" x14ac:dyDescent="0.2">
      <c r="A175" s="1924" t="s">
        <v>168</v>
      </c>
      <c r="B175" s="1930" t="s">
        <v>311</v>
      </c>
      <c r="C175" s="1931"/>
      <c r="D175" s="1931"/>
      <c r="E175" s="1931"/>
      <c r="F175" s="1931"/>
      <c r="G175" s="1931"/>
      <c r="H175" s="1931"/>
      <c r="I175" s="1931"/>
      <c r="J175" s="1931"/>
      <c r="K175" s="1932"/>
      <c r="L175" s="904">
        <f>+L176+L179+L182</f>
        <v>229999.99995</v>
      </c>
      <c r="M175" s="904">
        <f t="shared" ref="M175:N175" si="75">+M176+M179+M182</f>
        <v>0</v>
      </c>
      <c r="N175" s="901">
        <f t="shared" si="75"/>
        <v>0</v>
      </c>
    </row>
    <row r="176" spans="1:20" ht="29.45" customHeight="1" x14ac:dyDescent="0.2">
      <c r="A176" s="1924"/>
      <c r="B176" s="1780" t="s">
        <v>302</v>
      </c>
      <c r="C176" s="1781"/>
      <c r="D176" s="1781"/>
      <c r="E176" s="1781"/>
      <c r="F176" s="1781"/>
      <c r="G176" s="1781"/>
      <c r="H176" s="1781"/>
      <c r="I176" s="1781"/>
      <c r="J176" s="1781"/>
      <c r="K176" s="1923"/>
      <c r="L176" s="905">
        <f>+L177*L178</f>
        <v>229999.99995</v>
      </c>
      <c r="M176" s="905">
        <f t="shared" ref="M176:N176" si="76">+M177*M178</f>
        <v>0</v>
      </c>
      <c r="N176" s="485">
        <f t="shared" si="76"/>
        <v>0</v>
      </c>
    </row>
    <row r="177" spans="1:14" ht="13.15" customHeight="1" x14ac:dyDescent="0.2">
      <c r="A177" s="1924"/>
      <c r="B177" s="1920" t="s">
        <v>248</v>
      </c>
      <c r="C177" s="1921"/>
      <c r="D177" s="1921"/>
      <c r="E177" s="1921"/>
      <c r="F177" s="1921"/>
      <c r="G177" s="1921"/>
      <c r="H177" s="1921"/>
      <c r="I177" s="1921"/>
      <c r="J177" s="1921"/>
      <c r="K177" s="1922"/>
      <c r="L177" s="498">
        <v>2555.5555549999999</v>
      </c>
      <c r="M177" s="498"/>
      <c r="N177" s="902"/>
    </row>
    <row r="178" spans="1:14" ht="13.15" customHeight="1" x14ac:dyDescent="0.2">
      <c r="A178" s="1924"/>
      <c r="B178" s="1920" t="s">
        <v>215</v>
      </c>
      <c r="C178" s="1921"/>
      <c r="D178" s="1921"/>
      <c r="E178" s="1921"/>
      <c r="F178" s="1921"/>
      <c r="G178" s="1921"/>
      <c r="H178" s="1921"/>
      <c r="I178" s="1921"/>
      <c r="J178" s="1921"/>
      <c r="K178" s="1922"/>
      <c r="L178" s="498">
        <v>90</v>
      </c>
      <c r="M178" s="498"/>
      <c r="N178" s="902"/>
    </row>
    <row r="179" spans="1:14" ht="28.15" customHeight="1" outlineLevel="1" x14ac:dyDescent="0.2">
      <c r="A179" s="1924"/>
      <c r="B179" s="1780" t="s">
        <v>310</v>
      </c>
      <c r="C179" s="1781"/>
      <c r="D179" s="1781"/>
      <c r="E179" s="1781"/>
      <c r="F179" s="1781"/>
      <c r="G179" s="1781"/>
      <c r="H179" s="1781"/>
      <c r="I179" s="1781"/>
      <c r="J179" s="1781"/>
      <c r="K179" s="1923"/>
      <c r="L179" s="905">
        <f>+L180*L181</f>
        <v>0</v>
      </c>
      <c r="M179" s="905">
        <f t="shared" ref="M179:N179" si="77">+M180*M181</f>
        <v>0</v>
      </c>
      <c r="N179" s="485">
        <f t="shared" si="77"/>
        <v>0</v>
      </c>
    </row>
    <row r="180" spans="1:14" ht="13.15" customHeight="1" outlineLevel="1" x14ac:dyDescent="0.2">
      <c r="A180" s="1924"/>
      <c r="B180" s="1920" t="s">
        <v>248</v>
      </c>
      <c r="C180" s="1921"/>
      <c r="D180" s="1921"/>
      <c r="E180" s="1921"/>
      <c r="F180" s="1921"/>
      <c r="G180" s="1921"/>
      <c r="H180" s="1921"/>
      <c r="I180" s="1921"/>
      <c r="J180" s="1921"/>
      <c r="K180" s="1922"/>
      <c r="L180" s="498"/>
      <c r="M180" s="498"/>
      <c r="N180" s="902"/>
    </row>
    <row r="181" spans="1:14" ht="13.15" customHeight="1" outlineLevel="1" x14ac:dyDescent="0.2">
      <c r="A181" s="1924"/>
      <c r="B181" s="1920" t="s">
        <v>215</v>
      </c>
      <c r="C181" s="1921"/>
      <c r="D181" s="1921"/>
      <c r="E181" s="1921"/>
      <c r="F181" s="1921"/>
      <c r="G181" s="1921"/>
      <c r="H181" s="1921"/>
      <c r="I181" s="1921"/>
      <c r="J181" s="1921"/>
      <c r="K181" s="1922"/>
      <c r="L181" s="498"/>
      <c r="M181" s="498"/>
      <c r="N181" s="902"/>
    </row>
    <row r="182" spans="1:14" ht="12" customHeight="1" outlineLevel="1" x14ac:dyDescent="0.2">
      <c r="A182" s="1924"/>
      <c r="B182" s="1780" t="s">
        <v>770</v>
      </c>
      <c r="C182" s="1781"/>
      <c r="D182" s="1781"/>
      <c r="E182" s="1781"/>
      <c r="F182" s="1781"/>
      <c r="G182" s="1781"/>
      <c r="H182" s="1781"/>
      <c r="I182" s="1781"/>
      <c r="J182" s="1781"/>
      <c r="K182" s="1923"/>
      <c r="L182" s="905">
        <f>+L183*L184</f>
        <v>0</v>
      </c>
      <c r="M182" s="905">
        <f t="shared" ref="M182:N182" si="78">+M183*M184</f>
        <v>0</v>
      </c>
      <c r="N182" s="485">
        <f t="shared" si="78"/>
        <v>0</v>
      </c>
    </row>
    <row r="183" spans="1:14" ht="13.15" customHeight="1" outlineLevel="1" x14ac:dyDescent="0.2">
      <c r="A183" s="1924"/>
      <c r="B183" s="1920" t="s">
        <v>248</v>
      </c>
      <c r="C183" s="1921"/>
      <c r="D183" s="1921"/>
      <c r="E183" s="1921"/>
      <c r="F183" s="1921"/>
      <c r="G183" s="1921"/>
      <c r="H183" s="1921"/>
      <c r="I183" s="1921"/>
      <c r="J183" s="1921"/>
      <c r="K183" s="1922"/>
      <c r="L183" s="498"/>
      <c r="M183" s="498"/>
      <c r="N183" s="902"/>
    </row>
    <row r="184" spans="1:14" ht="13.9" customHeight="1" outlineLevel="1" thickBot="1" x14ac:dyDescent="0.25">
      <c r="A184" s="1925"/>
      <c r="B184" s="1927" t="s">
        <v>215</v>
      </c>
      <c r="C184" s="1928"/>
      <c r="D184" s="1928"/>
      <c r="E184" s="1928"/>
      <c r="F184" s="1928"/>
      <c r="G184" s="1928"/>
      <c r="H184" s="1928"/>
      <c r="I184" s="1928"/>
      <c r="J184" s="1928"/>
      <c r="K184" s="1929"/>
      <c r="L184" s="906"/>
      <c r="M184" s="906"/>
      <c r="N184" s="903"/>
    </row>
    <row r="185" spans="1:14" ht="13.15" customHeight="1" outlineLevel="1" x14ac:dyDescent="0.2">
      <c r="A185" s="1926" t="s">
        <v>169</v>
      </c>
      <c r="B185" s="1930" t="s">
        <v>311</v>
      </c>
      <c r="C185" s="1931"/>
      <c r="D185" s="1931"/>
      <c r="E185" s="1931"/>
      <c r="F185" s="1931"/>
      <c r="G185" s="1931"/>
      <c r="H185" s="1931"/>
      <c r="I185" s="1931"/>
      <c r="J185" s="1931"/>
      <c r="K185" s="1932"/>
      <c r="L185" s="904">
        <f>+L186+L189+L192</f>
        <v>0</v>
      </c>
      <c r="M185" s="904">
        <f t="shared" ref="M185:N185" si="79">+M186+M189+M192</f>
        <v>0</v>
      </c>
      <c r="N185" s="901">
        <f t="shared" si="79"/>
        <v>0</v>
      </c>
    </row>
    <row r="186" spans="1:14" ht="28.9" customHeight="1" outlineLevel="1" x14ac:dyDescent="0.2">
      <c r="A186" s="1924"/>
      <c r="B186" s="1780" t="s">
        <v>302</v>
      </c>
      <c r="C186" s="1781"/>
      <c r="D186" s="1781"/>
      <c r="E186" s="1781"/>
      <c r="F186" s="1781"/>
      <c r="G186" s="1781"/>
      <c r="H186" s="1781"/>
      <c r="I186" s="1781"/>
      <c r="J186" s="1781"/>
      <c r="K186" s="1923"/>
      <c r="L186" s="905">
        <f>+L187*L188</f>
        <v>0</v>
      </c>
      <c r="M186" s="905">
        <f t="shared" ref="M186:N186" si="80">+M187*M188</f>
        <v>0</v>
      </c>
      <c r="N186" s="485">
        <f t="shared" si="80"/>
        <v>0</v>
      </c>
    </row>
    <row r="187" spans="1:14" ht="13.15" customHeight="1" outlineLevel="1" x14ac:dyDescent="0.2">
      <c r="A187" s="1924"/>
      <c r="B187" s="1920" t="s">
        <v>248</v>
      </c>
      <c r="C187" s="1921"/>
      <c r="D187" s="1921"/>
      <c r="E187" s="1921"/>
      <c r="F187" s="1921"/>
      <c r="G187" s="1921"/>
      <c r="H187" s="1921"/>
      <c r="I187" s="1921"/>
      <c r="J187" s="1921"/>
      <c r="K187" s="1922"/>
      <c r="L187" s="498"/>
      <c r="M187" s="498"/>
      <c r="N187" s="902"/>
    </row>
    <row r="188" spans="1:14" ht="13.15" customHeight="1" outlineLevel="1" x14ac:dyDescent="0.2">
      <c r="A188" s="1924"/>
      <c r="B188" s="1920" t="s">
        <v>215</v>
      </c>
      <c r="C188" s="1921"/>
      <c r="D188" s="1921"/>
      <c r="E188" s="1921"/>
      <c r="F188" s="1921"/>
      <c r="G188" s="1921"/>
      <c r="H188" s="1921"/>
      <c r="I188" s="1921"/>
      <c r="J188" s="1921"/>
      <c r="K188" s="1922"/>
      <c r="L188" s="498"/>
      <c r="M188" s="498"/>
      <c r="N188" s="902"/>
    </row>
    <row r="189" spans="1:14" ht="25.15" customHeight="1" outlineLevel="1" x14ac:dyDescent="0.2">
      <c r="A189" s="1924"/>
      <c r="B189" s="1780" t="s">
        <v>310</v>
      </c>
      <c r="C189" s="1781"/>
      <c r="D189" s="1781"/>
      <c r="E189" s="1781"/>
      <c r="F189" s="1781"/>
      <c r="G189" s="1781"/>
      <c r="H189" s="1781"/>
      <c r="I189" s="1781"/>
      <c r="J189" s="1781"/>
      <c r="K189" s="1923"/>
      <c r="L189" s="905">
        <f>+L190*L191</f>
        <v>0</v>
      </c>
      <c r="M189" s="905">
        <f t="shared" ref="M189:N189" si="81">+M190*M191</f>
        <v>0</v>
      </c>
      <c r="N189" s="485">
        <f t="shared" si="81"/>
        <v>0</v>
      </c>
    </row>
    <row r="190" spans="1:14" ht="13.15" customHeight="1" outlineLevel="1" x14ac:dyDescent="0.2">
      <c r="A190" s="1924"/>
      <c r="B190" s="1920" t="s">
        <v>248</v>
      </c>
      <c r="C190" s="1921"/>
      <c r="D190" s="1921"/>
      <c r="E190" s="1921"/>
      <c r="F190" s="1921"/>
      <c r="G190" s="1921"/>
      <c r="H190" s="1921"/>
      <c r="I190" s="1921"/>
      <c r="J190" s="1921"/>
      <c r="K190" s="1922"/>
      <c r="L190" s="498"/>
      <c r="M190" s="498"/>
      <c r="N190" s="902"/>
    </row>
    <row r="191" spans="1:14" ht="13.15" customHeight="1" outlineLevel="1" x14ac:dyDescent="0.2">
      <c r="A191" s="1924"/>
      <c r="B191" s="1920" t="s">
        <v>215</v>
      </c>
      <c r="C191" s="1921"/>
      <c r="D191" s="1921"/>
      <c r="E191" s="1921"/>
      <c r="F191" s="1921"/>
      <c r="G191" s="1921"/>
      <c r="H191" s="1921"/>
      <c r="I191" s="1921"/>
      <c r="J191" s="1921"/>
      <c r="K191" s="1922"/>
      <c r="L191" s="498"/>
      <c r="M191" s="498"/>
      <c r="N191" s="902"/>
    </row>
    <row r="192" spans="1:14" ht="12" customHeight="1" outlineLevel="1" x14ac:dyDescent="0.2">
      <c r="A192" s="1924"/>
      <c r="B192" s="1780" t="s">
        <v>770</v>
      </c>
      <c r="C192" s="1781"/>
      <c r="D192" s="1781"/>
      <c r="E192" s="1781"/>
      <c r="F192" s="1781"/>
      <c r="G192" s="1781"/>
      <c r="H192" s="1781"/>
      <c r="I192" s="1781"/>
      <c r="J192" s="1781"/>
      <c r="K192" s="1923"/>
      <c r="L192" s="905">
        <f>+L193*L194</f>
        <v>0</v>
      </c>
      <c r="M192" s="905">
        <f t="shared" ref="M192:N192" si="82">+M193*M194</f>
        <v>0</v>
      </c>
      <c r="N192" s="485">
        <f t="shared" si="82"/>
        <v>0</v>
      </c>
    </row>
    <row r="193" spans="1:14" ht="13.15" customHeight="1" outlineLevel="1" x14ac:dyDescent="0.2">
      <c r="A193" s="1924"/>
      <c r="B193" s="1920" t="s">
        <v>248</v>
      </c>
      <c r="C193" s="1921"/>
      <c r="D193" s="1921"/>
      <c r="E193" s="1921"/>
      <c r="F193" s="1921"/>
      <c r="G193" s="1921"/>
      <c r="H193" s="1921"/>
      <c r="I193" s="1921"/>
      <c r="J193" s="1921"/>
      <c r="K193" s="1922"/>
      <c r="L193" s="498"/>
      <c r="M193" s="498"/>
      <c r="N193" s="902"/>
    </row>
    <row r="194" spans="1:14" ht="13.9" customHeight="1" outlineLevel="1" thickBot="1" x14ac:dyDescent="0.25">
      <c r="A194" s="1925"/>
      <c r="B194" s="1927" t="s">
        <v>215</v>
      </c>
      <c r="C194" s="1928"/>
      <c r="D194" s="1928"/>
      <c r="E194" s="1928"/>
      <c r="F194" s="1928"/>
      <c r="G194" s="1928"/>
      <c r="H194" s="1928"/>
      <c r="I194" s="1928"/>
      <c r="J194" s="1928"/>
      <c r="K194" s="1929"/>
      <c r="L194" s="906"/>
      <c r="M194" s="906"/>
      <c r="N194" s="903"/>
    </row>
    <row r="195" spans="1:14" ht="13.15" customHeight="1" outlineLevel="1" x14ac:dyDescent="0.2">
      <c r="A195" s="1926" t="s">
        <v>171</v>
      </c>
      <c r="B195" s="1930" t="s">
        <v>311</v>
      </c>
      <c r="C195" s="1931"/>
      <c r="D195" s="1931"/>
      <c r="E195" s="1931"/>
      <c r="F195" s="1931"/>
      <c r="G195" s="1931"/>
      <c r="H195" s="1931"/>
      <c r="I195" s="1931"/>
      <c r="J195" s="1931"/>
      <c r="K195" s="1932"/>
      <c r="L195" s="904">
        <f>+L196+L199+L202</f>
        <v>0</v>
      </c>
      <c r="M195" s="904">
        <f t="shared" ref="M195:N195" si="83">+M196+M199+M202</f>
        <v>0</v>
      </c>
      <c r="N195" s="901">
        <f t="shared" si="83"/>
        <v>0</v>
      </c>
    </row>
    <row r="196" spans="1:14" ht="25.15" customHeight="1" outlineLevel="1" x14ac:dyDescent="0.2">
      <c r="A196" s="1924"/>
      <c r="B196" s="1780" t="s">
        <v>302</v>
      </c>
      <c r="C196" s="1781"/>
      <c r="D196" s="1781"/>
      <c r="E196" s="1781"/>
      <c r="F196" s="1781"/>
      <c r="G196" s="1781"/>
      <c r="H196" s="1781"/>
      <c r="I196" s="1781"/>
      <c r="J196" s="1781"/>
      <c r="K196" s="1923"/>
      <c r="L196" s="905">
        <f>+L197*L198</f>
        <v>0</v>
      </c>
      <c r="M196" s="905">
        <f t="shared" ref="M196:N196" si="84">+M197*M198</f>
        <v>0</v>
      </c>
      <c r="N196" s="485">
        <f t="shared" si="84"/>
        <v>0</v>
      </c>
    </row>
    <row r="197" spans="1:14" ht="13.15" customHeight="1" outlineLevel="1" x14ac:dyDescent="0.2">
      <c r="A197" s="1924"/>
      <c r="B197" s="1920" t="s">
        <v>248</v>
      </c>
      <c r="C197" s="1921"/>
      <c r="D197" s="1921"/>
      <c r="E197" s="1921"/>
      <c r="F197" s="1921"/>
      <c r="G197" s="1921"/>
      <c r="H197" s="1921"/>
      <c r="I197" s="1921"/>
      <c r="J197" s="1921"/>
      <c r="K197" s="1922"/>
      <c r="L197" s="498"/>
      <c r="M197" s="498"/>
      <c r="N197" s="902"/>
    </row>
    <row r="198" spans="1:14" ht="13.15" customHeight="1" outlineLevel="1" x14ac:dyDescent="0.2">
      <c r="A198" s="1924"/>
      <c r="B198" s="1920" t="s">
        <v>215</v>
      </c>
      <c r="C198" s="1921"/>
      <c r="D198" s="1921"/>
      <c r="E198" s="1921"/>
      <c r="F198" s="1921"/>
      <c r="G198" s="1921"/>
      <c r="H198" s="1921"/>
      <c r="I198" s="1921"/>
      <c r="J198" s="1921"/>
      <c r="K198" s="1922"/>
      <c r="L198" s="498"/>
      <c r="M198" s="498"/>
      <c r="N198" s="902"/>
    </row>
    <row r="199" spans="1:14" ht="21.6" customHeight="1" outlineLevel="1" x14ac:dyDescent="0.2">
      <c r="A199" s="1924"/>
      <c r="B199" s="1780" t="s">
        <v>310</v>
      </c>
      <c r="C199" s="1781"/>
      <c r="D199" s="1781"/>
      <c r="E199" s="1781"/>
      <c r="F199" s="1781"/>
      <c r="G199" s="1781"/>
      <c r="H199" s="1781"/>
      <c r="I199" s="1781"/>
      <c r="J199" s="1781"/>
      <c r="K199" s="1923"/>
      <c r="L199" s="905">
        <f>+L200*L201</f>
        <v>0</v>
      </c>
      <c r="M199" s="905">
        <f t="shared" ref="M199:N199" si="85">+M200*M201</f>
        <v>0</v>
      </c>
      <c r="N199" s="485">
        <f t="shared" si="85"/>
        <v>0</v>
      </c>
    </row>
    <row r="200" spans="1:14" ht="13.15" customHeight="1" outlineLevel="1" x14ac:dyDescent="0.2">
      <c r="A200" s="1924"/>
      <c r="B200" s="1920" t="s">
        <v>248</v>
      </c>
      <c r="C200" s="1921"/>
      <c r="D200" s="1921"/>
      <c r="E200" s="1921"/>
      <c r="F200" s="1921"/>
      <c r="G200" s="1921"/>
      <c r="H200" s="1921"/>
      <c r="I200" s="1921"/>
      <c r="J200" s="1921"/>
      <c r="K200" s="1922"/>
      <c r="L200" s="498"/>
      <c r="M200" s="498"/>
      <c r="N200" s="902"/>
    </row>
    <row r="201" spans="1:14" ht="13.15" customHeight="1" outlineLevel="1" x14ac:dyDescent="0.2">
      <c r="A201" s="1924"/>
      <c r="B201" s="1920" t="s">
        <v>215</v>
      </c>
      <c r="C201" s="1921"/>
      <c r="D201" s="1921"/>
      <c r="E201" s="1921"/>
      <c r="F201" s="1921"/>
      <c r="G201" s="1921"/>
      <c r="H201" s="1921"/>
      <c r="I201" s="1921"/>
      <c r="J201" s="1921"/>
      <c r="K201" s="1922"/>
      <c r="L201" s="498"/>
      <c r="M201" s="498"/>
      <c r="N201" s="902"/>
    </row>
    <row r="202" spans="1:14" ht="12" customHeight="1" outlineLevel="1" x14ac:dyDescent="0.2">
      <c r="A202" s="1924"/>
      <c r="B202" s="1780" t="s">
        <v>770</v>
      </c>
      <c r="C202" s="1781"/>
      <c r="D202" s="1781"/>
      <c r="E202" s="1781"/>
      <c r="F202" s="1781"/>
      <c r="G202" s="1781"/>
      <c r="H202" s="1781"/>
      <c r="I202" s="1781"/>
      <c r="J202" s="1781"/>
      <c r="K202" s="1923"/>
      <c r="L202" s="905">
        <f>+L203*L204</f>
        <v>0</v>
      </c>
      <c r="M202" s="905">
        <f t="shared" ref="M202:N202" si="86">+M203*M204</f>
        <v>0</v>
      </c>
      <c r="N202" s="485">
        <f t="shared" si="86"/>
        <v>0</v>
      </c>
    </row>
    <row r="203" spans="1:14" ht="13.15" customHeight="1" outlineLevel="1" x14ac:dyDescent="0.2">
      <c r="A203" s="1924"/>
      <c r="B203" s="1920" t="s">
        <v>248</v>
      </c>
      <c r="C203" s="1921"/>
      <c r="D203" s="1921"/>
      <c r="E203" s="1921"/>
      <c r="F203" s="1921"/>
      <c r="G203" s="1921"/>
      <c r="H203" s="1921"/>
      <c r="I203" s="1921"/>
      <c r="J203" s="1921"/>
      <c r="K203" s="1922"/>
      <c r="L203" s="498"/>
      <c r="M203" s="498"/>
      <c r="N203" s="902"/>
    </row>
    <row r="204" spans="1:14" ht="13.9" customHeight="1" outlineLevel="1" thickBot="1" x14ac:dyDescent="0.25">
      <c r="A204" s="1925"/>
      <c r="B204" s="1927" t="s">
        <v>215</v>
      </c>
      <c r="C204" s="1928"/>
      <c r="D204" s="1928"/>
      <c r="E204" s="1928"/>
      <c r="F204" s="1928"/>
      <c r="G204" s="1928"/>
      <c r="H204" s="1928"/>
      <c r="I204" s="1928"/>
      <c r="J204" s="1928"/>
      <c r="K204" s="1929"/>
      <c r="L204" s="906"/>
      <c r="M204" s="906"/>
      <c r="N204" s="903"/>
    </row>
    <row r="205" spans="1:14" outlineLevel="1" x14ac:dyDescent="0.2"/>
  </sheetData>
  <mergeCells count="212">
    <mergeCell ref="I45:J45"/>
    <mergeCell ref="B109:C109"/>
    <mergeCell ref="D109:E109"/>
    <mergeCell ref="I109:J109"/>
    <mergeCell ref="A170:Q170"/>
    <mergeCell ref="D171:Q171"/>
    <mergeCell ref="D172:Q172"/>
    <mergeCell ref="B110:C110"/>
    <mergeCell ref="D110:E110"/>
    <mergeCell ref="G110:H110"/>
    <mergeCell ref="J110:L110"/>
    <mergeCell ref="B154:C154"/>
    <mergeCell ref="D154:E154"/>
    <mergeCell ref="G154:H154"/>
    <mergeCell ref="J154:L154"/>
    <mergeCell ref="A158:A168"/>
    <mergeCell ref="B165:M165"/>
    <mergeCell ref="B166:M166"/>
    <mergeCell ref="B167:M167"/>
    <mergeCell ref="B168:M168"/>
    <mergeCell ref="A129:A141"/>
    <mergeCell ref="B138:M138"/>
    <mergeCell ref="B139:M139"/>
    <mergeCell ref="B140:M140"/>
    <mergeCell ref="B141:M141"/>
    <mergeCell ref="A143:A156"/>
    <mergeCell ref="B151:M151"/>
    <mergeCell ref="B152:M152"/>
    <mergeCell ref="B155:M155"/>
    <mergeCell ref="B156:M156"/>
    <mergeCell ref="A125:N125"/>
    <mergeCell ref="A126:A127"/>
    <mergeCell ref="B126:B127"/>
    <mergeCell ref="C126:C127"/>
    <mergeCell ref="D126:H126"/>
    <mergeCell ref="I126:M126"/>
    <mergeCell ref="N126:N127"/>
    <mergeCell ref="B153:C153"/>
    <mergeCell ref="D153:E153"/>
    <mergeCell ref="I153:J153"/>
    <mergeCell ref="A98:A111"/>
    <mergeCell ref="B106:M106"/>
    <mergeCell ref="B107:M107"/>
    <mergeCell ref="B108:M108"/>
    <mergeCell ref="B111:M111"/>
    <mergeCell ref="A113:A123"/>
    <mergeCell ref="B120:M120"/>
    <mergeCell ref="B121:M121"/>
    <mergeCell ref="B122:M122"/>
    <mergeCell ref="B123:M123"/>
    <mergeCell ref="N81:N82"/>
    <mergeCell ref="A84:A96"/>
    <mergeCell ref="B93:M93"/>
    <mergeCell ref="B94:M94"/>
    <mergeCell ref="B95:M95"/>
    <mergeCell ref="B96:M96"/>
    <mergeCell ref="B78:C78"/>
    <mergeCell ref="D78:E78"/>
    <mergeCell ref="F78:H78"/>
    <mergeCell ref="I78:K78"/>
    <mergeCell ref="L78:N78"/>
    <mergeCell ref="B81:B82"/>
    <mergeCell ref="C81:C82"/>
    <mergeCell ref="D81:H81"/>
    <mergeCell ref="I81:M81"/>
    <mergeCell ref="A80:N80"/>
    <mergeCell ref="A81:A82"/>
    <mergeCell ref="L73:N73"/>
    <mergeCell ref="A70:A72"/>
    <mergeCell ref="A73:A75"/>
    <mergeCell ref="B73:C73"/>
    <mergeCell ref="D73:E73"/>
    <mergeCell ref="F73:H73"/>
    <mergeCell ref="I73:K73"/>
    <mergeCell ref="B74:C74"/>
    <mergeCell ref="D74:E74"/>
    <mergeCell ref="F74:H74"/>
    <mergeCell ref="I74:K74"/>
    <mergeCell ref="L74:N74"/>
    <mergeCell ref="B75:C75"/>
    <mergeCell ref="D75:E75"/>
    <mergeCell ref="F75:H75"/>
    <mergeCell ref="I72:K72"/>
    <mergeCell ref="L72:N72"/>
    <mergeCell ref="B72:C72"/>
    <mergeCell ref="D72:E72"/>
    <mergeCell ref="F72:H72"/>
    <mergeCell ref="L71:N71"/>
    <mergeCell ref="D70:E70"/>
    <mergeCell ref="I70:K70"/>
    <mergeCell ref="L70:N70"/>
    <mergeCell ref="B77:C77"/>
    <mergeCell ref="D77:E77"/>
    <mergeCell ref="F77:H77"/>
    <mergeCell ref="I77:K77"/>
    <mergeCell ref="L77:N77"/>
    <mergeCell ref="I75:K75"/>
    <mergeCell ref="L75:N75"/>
    <mergeCell ref="A76:A78"/>
    <mergeCell ref="B76:C76"/>
    <mergeCell ref="D76:E76"/>
    <mergeCell ref="F76:H76"/>
    <mergeCell ref="I76:K76"/>
    <mergeCell ref="L76:N76"/>
    <mergeCell ref="B31:M31"/>
    <mergeCell ref="B69:C69"/>
    <mergeCell ref="B70:C70"/>
    <mergeCell ref="F69:H69"/>
    <mergeCell ref="F70:H70"/>
    <mergeCell ref="I62:K62"/>
    <mergeCell ref="I63:K63"/>
    <mergeCell ref="I64:K64"/>
    <mergeCell ref="I65:K65"/>
    <mergeCell ref="I66:K66"/>
    <mergeCell ref="E62:H62"/>
    <mergeCell ref="B63:D63"/>
    <mergeCell ref="E63:H63"/>
    <mergeCell ref="B64:D64"/>
    <mergeCell ref="E64:H64"/>
    <mergeCell ref="B65:D65"/>
    <mergeCell ref="E65:H65"/>
    <mergeCell ref="A66:H66"/>
    <mergeCell ref="A68:N68"/>
    <mergeCell ref="D69:E69"/>
    <mergeCell ref="I69:K69"/>
    <mergeCell ref="L69:N69"/>
    <mergeCell ref="B45:C45"/>
    <mergeCell ref="D45:E45"/>
    <mergeCell ref="J46:L46"/>
    <mergeCell ref="B71:C71"/>
    <mergeCell ref="D71:E71"/>
    <mergeCell ref="F71:H71"/>
    <mergeCell ref="I71:K71"/>
    <mergeCell ref="A1:Q1"/>
    <mergeCell ref="D17:H17"/>
    <mergeCell ref="I17:M17"/>
    <mergeCell ref="A10:G10"/>
    <mergeCell ref="A11:G11"/>
    <mergeCell ref="A12:G12"/>
    <mergeCell ref="A2:N2"/>
    <mergeCell ref="A3:N3"/>
    <mergeCell ref="B29:M29"/>
    <mergeCell ref="A20:A32"/>
    <mergeCell ref="B32:M32"/>
    <mergeCell ref="B17:B18"/>
    <mergeCell ref="C17:C18"/>
    <mergeCell ref="A17:A18"/>
    <mergeCell ref="I5:K5"/>
    <mergeCell ref="L5:N5"/>
    <mergeCell ref="D14:N14"/>
    <mergeCell ref="D15:N15"/>
    <mergeCell ref="A16:N16"/>
    <mergeCell ref="A61:N61"/>
    <mergeCell ref="B62:D62"/>
    <mergeCell ref="I4:K4"/>
    <mergeCell ref="L4:N4"/>
    <mergeCell ref="H4:H6"/>
    <mergeCell ref="A4:G6"/>
    <mergeCell ref="A7:G7"/>
    <mergeCell ref="A8:G8"/>
    <mergeCell ref="A9:G9"/>
    <mergeCell ref="N17:N18"/>
    <mergeCell ref="B30:M30"/>
    <mergeCell ref="A34:A47"/>
    <mergeCell ref="B42:M42"/>
    <mergeCell ref="B43:M43"/>
    <mergeCell ref="B44:M44"/>
    <mergeCell ref="B47:M47"/>
    <mergeCell ref="A49:A59"/>
    <mergeCell ref="B56:M56"/>
    <mergeCell ref="B57:M57"/>
    <mergeCell ref="B58:M58"/>
    <mergeCell ref="B59:M59"/>
    <mergeCell ref="B46:C46"/>
    <mergeCell ref="D46:E46"/>
    <mergeCell ref="G46:H46"/>
    <mergeCell ref="A195:A204"/>
    <mergeCell ref="B195:K195"/>
    <mergeCell ref="B196:K196"/>
    <mergeCell ref="B197:K197"/>
    <mergeCell ref="B198:K198"/>
    <mergeCell ref="B199:K199"/>
    <mergeCell ref="B200:K200"/>
    <mergeCell ref="B201:K201"/>
    <mergeCell ref="B202:K202"/>
    <mergeCell ref="B203:K203"/>
    <mergeCell ref="B204:K204"/>
    <mergeCell ref="B173:E174"/>
    <mergeCell ref="A173:A174"/>
    <mergeCell ref="L173:N173"/>
    <mergeCell ref="B175:K175"/>
    <mergeCell ref="B176:K176"/>
    <mergeCell ref="B177:K177"/>
    <mergeCell ref="B178:K178"/>
    <mergeCell ref="B179:K179"/>
    <mergeCell ref="B180:K180"/>
    <mergeCell ref="B190:K190"/>
    <mergeCell ref="B191:K191"/>
    <mergeCell ref="B192:K192"/>
    <mergeCell ref="A175:A184"/>
    <mergeCell ref="A185:A194"/>
    <mergeCell ref="B181:K181"/>
    <mergeCell ref="B182:K182"/>
    <mergeCell ref="B183:K183"/>
    <mergeCell ref="B184:K184"/>
    <mergeCell ref="B185:K185"/>
    <mergeCell ref="B186:K186"/>
    <mergeCell ref="B187:K187"/>
    <mergeCell ref="B188:K188"/>
    <mergeCell ref="B189:K189"/>
    <mergeCell ref="B193:K193"/>
    <mergeCell ref="B194:K194"/>
  </mergeCells>
  <pageMargins left="0.70866141732283472" right="0.70866141732283472" top="0.74803149606299213" bottom="0.74803149606299213" header="0.31496062992125984" footer="0.31496062992125984"/>
  <pageSetup paperSize="9" scale="73" fitToHeight="10" orientation="landscape"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3">
    <tabColor theme="0"/>
    <pageSetUpPr fitToPage="1"/>
  </sheetPr>
  <dimension ref="A1:S53"/>
  <sheetViews>
    <sheetView view="pageBreakPreview" zoomScaleNormal="100" zoomScaleSheetLayoutView="100" workbookViewId="0">
      <selection activeCell="I13" sqref="I13"/>
    </sheetView>
  </sheetViews>
  <sheetFormatPr defaultColWidth="4" defaultRowHeight="12.75" outlineLevelRow="1" x14ac:dyDescent="0.2"/>
  <cols>
    <col min="1" max="1" width="48.85546875" style="80" customWidth="1"/>
    <col min="2" max="2" width="25.85546875" style="80" customWidth="1"/>
    <col min="3" max="3" width="12.85546875" style="80" customWidth="1"/>
    <col min="4" max="4" width="1.42578125" style="80" customWidth="1"/>
    <col min="5" max="5" width="8.28515625" style="80" customWidth="1"/>
    <col min="6" max="6" width="9.42578125" style="80" customWidth="1"/>
    <col min="7" max="7" width="8.28515625" style="80" customWidth="1"/>
    <col min="8" max="8" width="10.28515625" style="80" customWidth="1"/>
    <col min="9" max="9" width="10.140625" style="80" customWidth="1"/>
    <col min="10" max="15" width="8.28515625" style="80" customWidth="1"/>
    <col min="16" max="16" width="5.7109375" style="80" customWidth="1"/>
    <col min="17" max="17" width="22.85546875" style="80" customWidth="1"/>
    <col min="18" max="18" width="8.140625" style="80" customWidth="1"/>
    <col min="19" max="19" width="5.28515625" style="80" customWidth="1"/>
    <col min="20" max="16384" width="4" style="80"/>
  </cols>
  <sheetData>
    <row r="1" spans="1:19" s="161" customFormat="1" ht="15.75" x14ac:dyDescent="0.2">
      <c r="A1" s="2025" t="s">
        <v>522</v>
      </c>
      <c r="B1" s="2025"/>
      <c r="C1" s="2025"/>
      <c r="D1" s="2025"/>
      <c r="E1" s="2025"/>
      <c r="F1" s="2025"/>
      <c r="G1" s="2025"/>
      <c r="H1" s="2025"/>
      <c r="I1" s="2025"/>
      <c r="J1" s="2025"/>
      <c r="K1" s="2025"/>
      <c r="L1" s="2025"/>
      <c r="M1" s="2025"/>
      <c r="N1" s="2025"/>
      <c r="O1" s="2025"/>
      <c r="P1" s="2025"/>
      <c r="Q1" s="2025"/>
    </row>
    <row r="2" spans="1:19" s="297" customFormat="1" x14ac:dyDescent="0.2">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c r="K2" s="1684"/>
      <c r="L2" s="1684"/>
      <c r="M2" s="1684"/>
      <c r="N2" s="310"/>
    </row>
    <row r="3" spans="1:19" s="297" customFormat="1" x14ac:dyDescent="0.2">
      <c r="A3" s="1686" t="str">
        <f>+'Прилож.№ 1_Раздел1'!B17</f>
        <v>14 октября</v>
      </c>
      <c r="B3" s="1686"/>
      <c r="C3" s="1686"/>
      <c r="D3" s="1686"/>
      <c r="E3" s="1686"/>
      <c r="F3" s="1686"/>
      <c r="G3" s="1686"/>
      <c r="H3" s="1686"/>
      <c r="I3" s="1686"/>
      <c r="J3" s="1686"/>
      <c r="K3" s="1686"/>
    </row>
    <row r="4" spans="1:19" s="161" customFormat="1" ht="5.25" customHeight="1" thickBot="1" x14ac:dyDescent="0.25">
      <c r="A4" s="2026"/>
      <c r="B4" s="2026"/>
      <c r="C4" s="2026"/>
      <c r="D4" s="2026"/>
      <c r="E4" s="2026"/>
      <c r="F4" s="2026"/>
      <c r="G4" s="2026"/>
      <c r="H4" s="2026"/>
      <c r="I4" s="2026"/>
      <c r="J4" s="2026"/>
      <c r="K4" s="2026"/>
      <c r="L4" s="2026"/>
      <c r="M4" s="2026"/>
      <c r="N4" s="2026"/>
      <c r="O4" s="2026"/>
      <c r="P4" s="91"/>
      <c r="Q4" s="91"/>
    </row>
    <row r="5" spans="1:19" s="101" customFormat="1" ht="19.5" customHeight="1" x14ac:dyDescent="0.2">
      <c r="A5" s="2056" t="s">
        <v>423</v>
      </c>
      <c r="B5" s="2057"/>
      <c r="C5" s="2057"/>
      <c r="D5" s="2058"/>
      <c r="E5" s="1819" t="s">
        <v>422</v>
      </c>
      <c r="F5" s="2031" t="s">
        <v>427</v>
      </c>
      <c r="G5" s="2032"/>
      <c r="H5" s="2033"/>
      <c r="I5" s="2031" t="s">
        <v>558</v>
      </c>
      <c r="J5" s="2032"/>
      <c r="K5" s="2033"/>
      <c r="L5" s="2031" t="s">
        <v>426</v>
      </c>
      <c r="M5" s="2032"/>
      <c r="N5" s="2033"/>
    </row>
    <row r="6" spans="1:19" s="101" customFormat="1" ht="14.25" customHeight="1" x14ac:dyDescent="0.2">
      <c r="A6" s="2059"/>
      <c r="B6" s="2060"/>
      <c r="C6" s="2060"/>
      <c r="D6" s="2061"/>
      <c r="E6" s="1822"/>
      <c r="F6" s="2029" t="s">
        <v>209</v>
      </c>
      <c r="G6" s="2030"/>
      <c r="H6" s="2030"/>
      <c r="I6" s="2029" t="s">
        <v>209</v>
      </c>
      <c r="J6" s="2030"/>
      <c r="K6" s="2034"/>
      <c r="L6" s="2029" t="s">
        <v>209</v>
      </c>
      <c r="M6" s="2030"/>
      <c r="N6" s="2034"/>
    </row>
    <row r="7" spans="1:19" s="101" customFormat="1" ht="18.75" customHeight="1" x14ac:dyDescent="0.2">
      <c r="A7" s="2062"/>
      <c r="B7" s="2063"/>
      <c r="C7" s="2063"/>
      <c r="D7" s="2064"/>
      <c r="E7" s="1822"/>
      <c r="F7" s="176" t="s">
        <v>849</v>
      </c>
      <c r="G7" s="177" t="s">
        <v>930</v>
      </c>
      <c r="H7" s="177" t="s">
        <v>1055</v>
      </c>
      <c r="I7" s="176" t="s">
        <v>872</v>
      </c>
      <c r="J7" s="177" t="s">
        <v>850</v>
      </c>
      <c r="K7" s="94" t="s">
        <v>1055</v>
      </c>
      <c r="L7" s="176" t="s">
        <v>849</v>
      </c>
      <c r="M7" s="177" t="s">
        <v>930</v>
      </c>
      <c r="N7" s="94" t="s">
        <v>1055</v>
      </c>
    </row>
    <row r="8" spans="1:19" s="163" customFormat="1" ht="11.25" customHeight="1" thickBot="1" x14ac:dyDescent="0.25">
      <c r="A8" s="2065">
        <v>1</v>
      </c>
      <c r="B8" s="2066"/>
      <c r="C8" s="2066"/>
      <c r="D8" s="2067"/>
      <c r="E8" s="162" t="s">
        <v>171</v>
      </c>
      <c r="F8" s="178">
        <v>3</v>
      </c>
      <c r="G8" s="179">
        <v>4</v>
      </c>
      <c r="H8" s="316">
        <v>5</v>
      </c>
      <c r="I8" s="178">
        <v>6</v>
      </c>
      <c r="J8" s="316">
        <v>7</v>
      </c>
      <c r="K8" s="273">
        <v>8</v>
      </c>
      <c r="L8" s="178">
        <v>9</v>
      </c>
      <c r="M8" s="179">
        <v>10</v>
      </c>
      <c r="N8" s="273">
        <v>11</v>
      </c>
    </row>
    <row r="9" spans="1:19" ht="21" customHeight="1" x14ac:dyDescent="0.2">
      <c r="A9" s="2068" t="s">
        <v>430</v>
      </c>
      <c r="B9" s="2069"/>
      <c r="C9" s="2069"/>
      <c r="D9" s="2070"/>
      <c r="E9" s="103"/>
      <c r="F9" s="180"/>
      <c r="G9" s="181"/>
      <c r="H9" s="181"/>
      <c r="I9" s="180">
        <f>+I11+I12+I13</f>
        <v>27410</v>
      </c>
      <c r="J9" s="181"/>
      <c r="K9" s="182"/>
      <c r="L9" s="180"/>
      <c r="M9" s="181"/>
      <c r="N9" s="463"/>
    </row>
    <row r="10" spans="1:19" ht="18" customHeight="1" x14ac:dyDescent="0.2">
      <c r="A10" s="1920" t="s">
        <v>483</v>
      </c>
      <c r="B10" s="1921"/>
      <c r="C10" s="1921"/>
      <c r="D10" s="2071"/>
      <c r="E10" s="104"/>
      <c r="F10" s="183"/>
      <c r="G10" s="184"/>
      <c r="H10" s="184"/>
      <c r="I10" s="183"/>
      <c r="J10" s="184"/>
      <c r="K10" s="185"/>
      <c r="L10" s="183"/>
      <c r="M10" s="184"/>
      <c r="N10" s="461"/>
    </row>
    <row r="11" spans="1:19" ht="18" customHeight="1" x14ac:dyDescent="0.2">
      <c r="A11" s="1920" t="s">
        <v>347</v>
      </c>
      <c r="B11" s="1921"/>
      <c r="C11" s="1921"/>
      <c r="D11" s="2071"/>
      <c r="E11" s="105">
        <v>4</v>
      </c>
      <c r="F11" s="183"/>
      <c r="G11" s="184"/>
      <c r="H11" s="184"/>
      <c r="I11" s="183">
        <v>22000</v>
      </c>
      <c r="J11" s="184"/>
      <c r="K11" s="185"/>
      <c r="L11" s="183"/>
      <c r="M11" s="184"/>
      <c r="N11" s="461"/>
    </row>
    <row r="12" spans="1:19" ht="18" customHeight="1" x14ac:dyDescent="0.2">
      <c r="A12" s="1920" t="s">
        <v>348</v>
      </c>
      <c r="B12" s="1921"/>
      <c r="C12" s="1921"/>
      <c r="D12" s="2071"/>
      <c r="E12" s="105">
        <v>5</v>
      </c>
      <c r="F12" s="183"/>
      <c r="G12" s="184"/>
      <c r="H12" s="184"/>
      <c r="I12" s="183"/>
      <c r="J12" s="184"/>
      <c r="K12" s="185"/>
      <c r="L12" s="183"/>
      <c r="M12" s="184"/>
      <c r="N12" s="461"/>
    </row>
    <row r="13" spans="1:19" ht="18" customHeight="1" thickBot="1" x14ac:dyDescent="0.25">
      <c r="A13" s="1927" t="s">
        <v>349</v>
      </c>
      <c r="B13" s="1928"/>
      <c r="C13" s="1928"/>
      <c r="D13" s="2072"/>
      <c r="E13" s="106">
        <v>2</v>
      </c>
      <c r="F13" s="186"/>
      <c r="G13" s="187"/>
      <c r="H13" s="187"/>
      <c r="I13" s="186">
        <v>5410</v>
      </c>
      <c r="J13" s="187"/>
      <c r="K13" s="188"/>
      <c r="L13" s="186"/>
      <c r="M13" s="187"/>
      <c r="N13" s="462"/>
    </row>
    <row r="14" spans="1:19" ht="21.75" hidden="1" customHeight="1" outlineLevel="1" x14ac:dyDescent="0.2">
      <c r="A14" s="96"/>
      <c r="B14" s="110" t="s">
        <v>305</v>
      </c>
      <c r="C14" s="97">
        <v>212</v>
      </c>
      <c r="D14" s="2024" t="s">
        <v>313</v>
      </c>
      <c r="E14" s="2024"/>
      <c r="F14" s="2024"/>
      <c r="G14" s="2024"/>
      <c r="H14" s="2024"/>
      <c r="I14" s="2024"/>
      <c r="J14" s="2024"/>
      <c r="K14" s="2024"/>
      <c r="L14" s="2024"/>
      <c r="M14" s="2024"/>
      <c r="N14" s="2024"/>
      <c r="O14" s="2024"/>
      <c r="P14" s="2024"/>
    </row>
    <row r="15" spans="1:19" s="122" customFormat="1" ht="16.5" hidden="1" customHeight="1" outlineLevel="1" thickBot="1" x14ac:dyDescent="0.25">
      <c r="B15" s="110" t="s">
        <v>306</v>
      </c>
      <c r="C15" s="97">
        <v>112</v>
      </c>
      <c r="D15" s="2024" t="s">
        <v>312</v>
      </c>
      <c r="E15" s="2024"/>
      <c r="F15" s="2024"/>
      <c r="G15" s="2024"/>
      <c r="H15" s="2024"/>
      <c r="I15" s="2024"/>
      <c r="J15" s="2024"/>
      <c r="K15" s="2024"/>
      <c r="L15" s="2024"/>
      <c r="M15" s="2024"/>
      <c r="N15" s="2024"/>
      <c r="O15" s="2024"/>
      <c r="P15" s="2024"/>
    </row>
    <row r="16" spans="1:19" s="454" customFormat="1" ht="13.5" hidden="1" outlineLevel="1" thickBot="1" x14ac:dyDescent="0.25">
      <c r="A16" s="1809" t="s">
        <v>219</v>
      </c>
      <c r="B16" s="1810"/>
      <c r="C16" s="1810"/>
      <c r="D16" s="1810"/>
      <c r="E16" s="1810"/>
      <c r="F16" s="1809" t="s">
        <v>209</v>
      </c>
      <c r="G16" s="1810"/>
      <c r="H16" s="1810"/>
      <c r="I16" s="1810"/>
      <c r="J16" s="1810"/>
      <c r="K16" s="1810"/>
      <c r="L16" s="1810"/>
      <c r="M16" s="1810"/>
      <c r="N16" s="2035"/>
      <c r="O16" s="113"/>
      <c r="P16" s="113"/>
      <c r="Q16" s="113"/>
      <c r="R16" s="113"/>
      <c r="S16" s="113"/>
    </row>
    <row r="17" spans="1:19" s="454" customFormat="1" ht="13.5" hidden="1" outlineLevel="1" thickBot="1" x14ac:dyDescent="0.25">
      <c r="A17" s="2041"/>
      <c r="B17" s="2042"/>
      <c r="C17" s="2042"/>
      <c r="D17" s="2042"/>
      <c r="E17" s="2042"/>
      <c r="F17" s="2036" t="s">
        <v>524</v>
      </c>
      <c r="G17" s="2037"/>
      <c r="H17" s="2038"/>
      <c r="I17" s="2036" t="s">
        <v>524</v>
      </c>
      <c r="J17" s="2037"/>
      <c r="K17" s="2039"/>
      <c r="L17" s="2040" t="s">
        <v>524</v>
      </c>
      <c r="M17" s="2037"/>
      <c r="N17" s="2039"/>
      <c r="O17" s="113"/>
      <c r="P17" s="113"/>
      <c r="Q17" s="113"/>
      <c r="R17" s="113"/>
      <c r="S17" s="113"/>
    </row>
    <row r="18" spans="1:19" s="454" customFormat="1" ht="13.5" hidden="1" outlineLevel="1" thickBot="1" x14ac:dyDescent="0.25">
      <c r="A18" s="2043">
        <v>1</v>
      </c>
      <c r="B18" s="2044"/>
      <c r="C18" s="2044"/>
      <c r="D18" s="2044"/>
      <c r="E18" s="2044"/>
      <c r="F18" s="891" t="s">
        <v>806</v>
      </c>
      <c r="G18" s="852" t="s">
        <v>808</v>
      </c>
      <c r="H18" s="852" t="s">
        <v>809</v>
      </c>
      <c r="I18" s="891" t="s">
        <v>806</v>
      </c>
      <c r="J18" s="852" t="s">
        <v>808</v>
      </c>
      <c r="K18" s="850" t="s">
        <v>809</v>
      </c>
      <c r="L18" s="893" t="s">
        <v>806</v>
      </c>
      <c r="M18" s="852" t="s">
        <v>808</v>
      </c>
      <c r="N18" s="850" t="s">
        <v>809</v>
      </c>
    </row>
    <row r="19" spans="1:19" s="454" customFormat="1" ht="13.15" hidden="1" customHeight="1" outlineLevel="1" x14ac:dyDescent="0.2">
      <c r="A19" s="2027" t="s">
        <v>314</v>
      </c>
      <c r="B19" s="2028"/>
      <c r="C19" s="2028"/>
      <c r="D19" s="2028"/>
      <c r="E19" s="2028"/>
      <c r="F19" s="589">
        <f>+F20</f>
        <v>0</v>
      </c>
      <c r="G19" s="165">
        <f t="shared" ref="G19:N19" si="0">+G20</f>
        <v>0</v>
      </c>
      <c r="H19" s="103">
        <f t="shared" si="0"/>
        <v>0</v>
      </c>
      <c r="I19" s="589">
        <f t="shared" si="0"/>
        <v>0</v>
      </c>
      <c r="J19" s="165">
        <f t="shared" si="0"/>
        <v>0</v>
      </c>
      <c r="K19" s="393">
        <f t="shared" si="0"/>
        <v>0</v>
      </c>
      <c r="L19" s="588">
        <f t="shared" si="0"/>
        <v>0</v>
      </c>
      <c r="M19" s="165">
        <f t="shared" si="0"/>
        <v>0</v>
      </c>
      <c r="N19" s="393">
        <f t="shared" si="0"/>
        <v>0</v>
      </c>
    </row>
    <row r="20" spans="1:19" s="454" customFormat="1" ht="22.15" hidden="1" customHeight="1" outlineLevel="1" x14ac:dyDescent="0.2">
      <c r="A20" s="1780" t="s">
        <v>488</v>
      </c>
      <c r="B20" s="1781"/>
      <c r="C20" s="1781"/>
      <c r="D20" s="1781"/>
      <c r="E20" s="1781"/>
      <c r="F20" s="473">
        <f>+F21*F22*F23</f>
        <v>0</v>
      </c>
      <c r="G20" s="85">
        <f t="shared" ref="G20:N20" si="1">+G21*G22*G23</f>
        <v>0</v>
      </c>
      <c r="H20" s="471">
        <f t="shared" si="1"/>
        <v>0</v>
      </c>
      <c r="I20" s="473">
        <f t="shared" si="1"/>
        <v>0</v>
      </c>
      <c r="J20" s="85">
        <f t="shared" si="1"/>
        <v>0</v>
      </c>
      <c r="K20" s="368">
        <f t="shared" si="1"/>
        <v>0</v>
      </c>
      <c r="L20" s="472">
        <f t="shared" si="1"/>
        <v>0</v>
      </c>
      <c r="M20" s="85">
        <f t="shared" si="1"/>
        <v>0</v>
      </c>
      <c r="N20" s="368">
        <f t="shared" si="1"/>
        <v>0</v>
      </c>
    </row>
    <row r="21" spans="1:19" s="454" customFormat="1" ht="13.15" hidden="1" customHeight="1" outlineLevel="1" x14ac:dyDescent="0.2">
      <c r="A21" s="1920" t="s">
        <v>248</v>
      </c>
      <c r="B21" s="1921"/>
      <c r="C21" s="1921"/>
      <c r="D21" s="1921"/>
      <c r="E21" s="1921"/>
      <c r="F21" s="474"/>
      <c r="G21" s="100"/>
      <c r="H21" s="104"/>
      <c r="I21" s="474"/>
      <c r="J21" s="100"/>
      <c r="K21" s="292"/>
      <c r="L21" s="470"/>
      <c r="M21" s="100"/>
      <c r="N21" s="292"/>
    </row>
    <row r="22" spans="1:19" s="454" customFormat="1" ht="13.15" hidden="1" customHeight="1" outlineLevel="1" x14ac:dyDescent="0.2">
      <c r="A22" s="1920" t="s">
        <v>215</v>
      </c>
      <c r="B22" s="1921"/>
      <c r="C22" s="1921"/>
      <c r="D22" s="1921"/>
      <c r="E22" s="1921"/>
      <c r="F22" s="474"/>
      <c r="G22" s="100"/>
      <c r="H22" s="104"/>
      <c r="I22" s="474"/>
      <c r="J22" s="100"/>
      <c r="K22" s="292"/>
      <c r="L22" s="470"/>
      <c r="M22" s="100"/>
      <c r="N22" s="292"/>
    </row>
    <row r="23" spans="1:19" s="454" customFormat="1" ht="13.15" hidden="1" customHeight="1" outlineLevel="1" thickBot="1" x14ac:dyDescent="0.25">
      <c r="A23" s="1927" t="s">
        <v>216</v>
      </c>
      <c r="B23" s="1928"/>
      <c r="C23" s="1928"/>
      <c r="D23" s="1928"/>
      <c r="E23" s="1928"/>
      <c r="F23" s="490"/>
      <c r="G23" s="283"/>
      <c r="H23" s="572"/>
      <c r="I23" s="490"/>
      <c r="J23" s="283"/>
      <c r="K23" s="294"/>
      <c r="L23" s="495"/>
      <c r="M23" s="283"/>
      <c r="N23" s="294"/>
    </row>
    <row r="24" spans="1:19" s="101" customFormat="1" ht="10.5" customHeight="1" collapsed="1" x14ac:dyDescent="0.2">
      <c r="A24" s="175"/>
      <c r="B24" s="175"/>
      <c r="C24" s="175"/>
      <c r="D24" s="131"/>
      <c r="E24" s="131"/>
      <c r="F24" s="131"/>
      <c r="G24" s="131"/>
      <c r="H24" s="131"/>
      <c r="I24" s="131"/>
      <c r="J24" s="132"/>
      <c r="K24" s="132"/>
      <c r="L24" s="132"/>
      <c r="M24" s="132"/>
      <c r="N24" s="131"/>
      <c r="O24" s="132"/>
      <c r="P24" s="164"/>
      <c r="Q24" s="164"/>
    </row>
    <row r="25" spans="1:19" ht="13.5" customHeight="1" outlineLevel="1" x14ac:dyDescent="0.2">
      <c r="A25" s="96"/>
      <c r="B25" s="110" t="s">
        <v>305</v>
      </c>
      <c r="C25" s="97">
        <v>226</v>
      </c>
      <c r="D25" s="2024" t="s">
        <v>337</v>
      </c>
      <c r="E25" s="2024"/>
      <c r="F25" s="2024"/>
      <c r="G25" s="2024"/>
      <c r="H25" s="2024"/>
      <c r="I25" s="2024"/>
      <c r="J25" s="2024"/>
      <c r="K25" s="2024"/>
      <c r="L25" s="2024"/>
      <c r="M25" s="2024"/>
      <c r="N25" s="2024"/>
      <c r="O25" s="2024"/>
      <c r="P25" s="2024"/>
    </row>
    <row r="26" spans="1:19" s="122" customFormat="1" ht="16.5" customHeight="1" outlineLevel="1" thickBot="1" x14ac:dyDescent="0.25">
      <c r="B26" s="110" t="s">
        <v>306</v>
      </c>
      <c r="C26" s="97">
        <v>112</v>
      </c>
      <c r="D26" s="2024" t="s">
        <v>312</v>
      </c>
      <c r="E26" s="2024"/>
      <c r="F26" s="2024"/>
      <c r="G26" s="2024"/>
      <c r="H26" s="2024"/>
      <c r="I26" s="2024"/>
      <c r="J26" s="2024"/>
      <c r="K26" s="2024"/>
      <c r="L26" s="2024"/>
      <c r="M26" s="2024"/>
      <c r="N26" s="2024"/>
      <c r="O26" s="2024"/>
      <c r="P26" s="2024"/>
    </row>
    <row r="27" spans="1:19" s="454" customFormat="1" ht="13.5" outlineLevel="1" thickBot="1" x14ac:dyDescent="0.25">
      <c r="A27" s="1786" t="s">
        <v>219</v>
      </c>
      <c r="B27" s="1788"/>
      <c r="C27" s="1788"/>
      <c r="D27" s="1788"/>
      <c r="E27" s="1819"/>
      <c r="F27" s="1935" t="s">
        <v>209</v>
      </c>
      <c r="G27" s="1936"/>
      <c r="H27" s="1936"/>
      <c r="I27" s="1936"/>
      <c r="J27" s="1936"/>
      <c r="K27" s="1936"/>
      <c r="L27" s="1936"/>
      <c r="M27" s="1936"/>
      <c r="N27" s="1937"/>
      <c r="O27" s="113"/>
      <c r="P27" s="113"/>
      <c r="Q27" s="113"/>
      <c r="R27" s="113"/>
      <c r="S27" s="113"/>
    </row>
    <row r="28" spans="1:19" s="454" customFormat="1" outlineLevel="1" x14ac:dyDescent="0.2">
      <c r="A28" s="2045"/>
      <c r="B28" s="2046"/>
      <c r="C28" s="2046"/>
      <c r="D28" s="2046"/>
      <c r="E28" s="1822"/>
      <c r="F28" s="2047" t="s">
        <v>905</v>
      </c>
      <c r="G28" s="2048"/>
      <c r="H28" s="2049"/>
      <c r="I28" s="2050" t="s">
        <v>906</v>
      </c>
      <c r="J28" s="1817"/>
      <c r="K28" s="2051"/>
      <c r="L28" s="2052" t="s">
        <v>1104</v>
      </c>
      <c r="M28" s="2048"/>
      <c r="N28" s="2053"/>
      <c r="O28" s="113"/>
      <c r="P28" s="113"/>
      <c r="Q28" s="113"/>
      <c r="R28" s="113"/>
      <c r="S28" s="113"/>
    </row>
    <row r="29" spans="1:19" s="454" customFormat="1" ht="13.5" outlineLevel="1" thickBot="1" x14ac:dyDescent="0.25">
      <c r="A29" s="1787"/>
      <c r="B29" s="1789"/>
      <c r="C29" s="1789"/>
      <c r="D29" s="1789"/>
      <c r="E29" s="1880"/>
      <c r="F29" s="891" t="s">
        <v>806</v>
      </c>
      <c r="G29" s="852" t="s">
        <v>808</v>
      </c>
      <c r="H29" s="852" t="s">
        <v>809</v>
      </c>
      <c r="I29" s="891" t="s">
        <v>806</v>
      </c>
      <c r="J29" s="852" t="s">
        <v>808</v>
      </c>
      <c r="K29" s="850" t="s">
        <v>809</v>
      </c>
      <c r="L29" s="893" t="s">
        <v>806</v>
      </c>
      <c r="M29" s="852" t="s">
        <v>808</v>
      </c>
      <c r="N29" s="850" t="s">
        <v>809</v>
      </c>
    </row>
    <row r="30" spans="1:19" s="454" customFormat="1" ht="13.15" customHeight="1" outlineLevel="1" x14ac:dyDescent="0.2">
      <c r="A30" s="2027" t="s">
        <v>314</v>
      </c>
      <c r="B30" s="2028"/>
      <c r="C30" s="2028"/>
      <c r="D30" s="2028"/>
      <c r="E30" s="2028"/>
      <c r="F30" s="589">
        <f>+F31</f>
        <v>22000</v>
      </c>
      <c r="G30" s="165">
        <f t="shared" ref="G30" si="2">+G31</f>
        <v>0</v>
      </c>
      <c r="H30" s="103">
        <f t="shared" ref="H30" si="3">+H31</f>
        <v>5409.9999999000001</v>
      </c>
      <c r="I30" s="589">
        <f t="shared" ref="I30" si="4">+I31</f>
        <v>0</v>
      </c>
      <c r="J30" s="165">
        <f t="shared" ref="J30" si="5">+J31</f>
        <v>0</v>
      </c>
      <c r="K30" s="393">
        <f t="shared" ref="K30" si="6">+K31</f>
        <v>0</v>
      </c>
      <c r="L30" s="588">
        <f t="shared" ref="L30" si="7">+L31</f>
        <v>0</v>
      </c>
      <c r="M30" s="165">
        <f t="shared" ref="M30" si="8">+M31</f>
        <v>0</v>
      </c>
      <c r="N30" s="393">
        <f t="shared" ref="N30" si="9">+N31</f>
        <v>0</v>
      </c>
    </row>
    <row r="31" spans="1:19" s="454" customFormat="1" ht="22.15" customHeight="1" outlineLevel="1" x14ac:dyDescent="0.2">
      <c r="A31" s="1780" t="s">
        <v>28</v>
      </c>
      <c r="B31" s="1781"/>
      <c r="C31" s="1781"/>
      <c r="D31" s="1781"/>
      <c r="E31" s="1781"/>
      <c r="F31" s="473">
        <f>+F32*F33</f>
        <v>22000</v>
      </c>
      <c r="G31" s="85">
        <f t="shared" ref="G31:N31" si="10">+G32*G33</f>
        <v>0</v>
      </c>
      <c r="H31" s="471">
        <f t="shared" si="10"/>
        <v>5409.9999999000001</v>
      </c>
      <c r="I31" s="473">
        <f t="shared" si="10"/>
        <v>0</v>
      </c>
      <c r="J31" s="85">
        <f t="shared" si="10"/>
        <v>0</v>
      </c>
      <c r="K31" s="368">
        <f t="shared" si="10"/>
        <v>0</v>
      </c>
      <c r="L31" s="472">
        <f t="shared" si="10"/>
        <v>0</v>
      </c>
      <c r="M31" s="85">
        <f t="shared" si="10"/>
        <v>0</v>
      </c>
      <c r="N31" s="368">
        <f t="shared" si="10"/>
        <v>0</v>
      </c>
    </row>
    <row r="32" spans="1:19" s="454" customFormat="1" ht="13.15" customHeight="1" outlineLevel="1" x14ac:dyDescent="0.2">
      <c r="A32" s="1920" t="s">
        <v>248</v>
      </c>
      <c r="B32" s="1921"/>
      <c r="C32" s="1921"/>
      <c r="D32" s="1921"/>
      <c r="E32" s="1921"/>
      <c r="F32" s="474">
        <v>2200</v>
      </c>
      <c r="G32" s="100"/>
      <c r="H32" s="104">
        <v>1803.3333333</v>
      </c>
      <c r="I32" s="474"/>
      <c r="J32" s="100"/>
      <c r="K32" s="292"/>
      <c r="L32" s="470"/>
      <c r="M32" s="100"/>
      <c r="N32" s="292"/>
    </row>
    <row r="33" spans="1:16" s="454" customFormat="1" ht="13.15" customHeight="1" outlineLevel="1" x14ac:dyDescent="0.2">
      <c r="A33" s="1920" t="s">
        <v>215</v>
      </c>
      <c r="B33" s="1921"/>
      <c r="C33" s="1921"/>
      <c r="D33" s="1921"/>
      <c r="E33" s="1921"/>
      <c r="F33" s="474">
        <v>10</v>
      </c>
      <c r="G33" s="100"/>
      <c r="H33" s="104">
        <v>3</v>
      </c>
      <c r="I33" s="474"/>
      <c r="J33" s="100"/>
      <c r="K33" s="292"/>
      <c r="L33" s="470"/>
      <c r="M33" s="100"/>
      <c r="N33" s="292"/>
    </row>
    <row r="34" spans="1:16" s="505" customFormat="1" ht="13.15" customHeight="1" outlineLevel="1" x14ac:dyDescent="0.2">
      <c r="A34" s="1780" t="s">
        <v>217</v>
      </c>
      <c r="B34" s="1781"/>
      <c r="C34" s="1781"/>
      <c r="D34" s="1781"/>
      <c r="E34" s="1781"/>
      <c r="F34" s="668">
        <f>+F35*F36*F37</f>
        <v>0</v>
      </c>
      <c r="G34" s="527">
        <f t="shared" ref="G34:N34" si="11">+G35*G36*G37</f>
        <v>0</v>
      </c>
      <c r="H34" s="894">
        <f t="shared" si="11"/>
        <v>0</v>
      </c>
      <c r="I34" s="668">
        <f t="shared" si="11"/>
        <v>0</v>
      </c>
      <c r="J34" s="527">
        <f t="shared" si="11"/>
        <v>0</v>
      </c>
      <c r="K34" s="669">
        <f t="shared" si="11"/>
        <v>0</v>
      </c>
      <c r="L34" s="896">
        <f t="shared" si="11"/>
        <v>0</v>
      </c>
      <c r="M34" s="527">
        <f t="shared" si="11"/>
        <v>0</v>
      </c>
      <c r="N34" s="669">
        <f t="shared" si="11"/>
        <v>0</v>
      </c>
    </row>
    <row r="35" spans="1:16" s="454" customFormat="1" ht="13.15" customHeight="1" outlineLevel="1" x14ac:dyDescent="0.2">
      <c r="A35" s="1920" t="s">
        <v>248</v>
      </c>
      <c r="B35" s="1921"/>
      <c r="C35" s="1921"/>
      <c r="D35" s="1921"/>
      <c r="E35" s="1921"/>
      <c r="F35" s="670"/>
      <c r="G35" s="480"/>
      <c r="H35" s="895"/>
      <c r="I35" s="670"/>
      <c r="J35" s="480"/>
      <c r="K35" s="526"/>
      <c r="L35" s="897"/>
      <c r="M35" s="480"/>
      <c r="N35" s="526"/>
    </row>
    <row r="36" spans="1:16" s="454" customFormat="1" ht="13.15" customHeight="1" outlineLevel="1" x14ac:dyDescent="0.2">
      <c r="A36" s="1920" t="s">
        <v>215</v>
      </c>
      <c r="B36" s="1921"/>
      <c r="C36" s="1921"/>
      <c r="D36" s="1921"/>
      <c r="E36" s="1921"/>
      <c r="F36" s="670"/>
      <c r="G36" s="480"/>
      <c r="H36" s="895"/>
      <c r="I36" s="670"/>
      <c r="J36" s="480"/>
      <c r="K36" s="526"/>
      <c r="L36" s="897"/>
      <c r="M36" s="480"/>
      <c r="N36" s="526"/>
    </row>
    <row r="37" spans="1:16" s="454" customFormat="1" ht="13.15" customHeight="1" outlineLevel="1" x14ac:dyDescent="0.2">
      <c r="A37" s="524" t="s">
        <v>216</v>
      </c>
      <c r="B37" s="525"/>
      <c r="C37" s="525"/>
      <c r="D37" s="525"/>
      <c r="E37" s="525"/>
      <c r="F37" s="670"/>
      <c r="G37" s="480"/>
      <c r="H37" s="895"/>
      <c r="I37" s="670"/>
      <c r="J37" s="480"/>
      <c r="K37" s="526"/>
      <c r="L37" s="897"/>
      <c r="M37" s="480"/>
      <c r="N37" s="526"/>
    </row>
    <row r="38" spans="1:16" s="505" customFormat="1" ht="13.15" customHeight="1" outlineLevel="1" x14ac:dyDescent="0.2">
      <c r="A38" s="1780" t="s">
        <v>218</v>
      </c>
      <c r="B38" s="1781"/>
      <c r="C38" s="1781"/>
      <c r="D38" s="1781"/>
      <c r="E38" s="1781"/>
      <c r="F38" s="668">
        <f>+F39*F40*F41</f>
        <v>0</v>
      </c>
      <c r="G38" s="527">
        <f t="shared" ref="G38:N38" si="12">+G39*G40*G41</f>
        <v>0</v>
      </c>
      <c r="H38" s="894">
        <f t="shared" si="12"/>
        <v>0</v>
      </c>
      <c r="I38" s="668">
        <f t="shared" si="12"/>
        <v>0</v>
      </c>
      <c r="J38" s="527">
        <f t="shared" si="12"/>
        <v>0</v>
      </c>
      <c r="K38" s="669">
        <f t="shared" si="12"/>
        <v>0</v>
      </c>
      <c r="L38" s="896">
        <f t="shared" si="12"/>
        <v>0</v>
      </c>
      <c r="M38" s="527">
        <f t="shared" si="12"/>
        <v>0</v>
      </c>
      <c r="N38" s="669">
        <f t="shared" si="12"/>
        <v>0</v>
      </c>
    </row>
    <row r="39" spans="1:16" s="454" customFormat="1" ht="13.15" customHeight="1" outlineLevel="1" x14ac:dyDescent="0.2">
      <c r="A39" s="1920" t="s">
        <v>248</v>
      </c>
      <c r="B39" s="1921"/>
      <c r="C39" s="1921"/>
      <c r="D39" s="1921"/>
      <c r="E39" s="1921"/>
      <c r="F39" s="670"/>
      <c r="G39" s="480"/>
      <c r="H39" s="895"/>
      <c r="I39" s="670"/>
      <c r="J39" s="480"/>
      <c r="K39" s="526"/>
      <c r="L39" s="897"/>
      <c r="M39" s="480"/>
      <c r="N39" s="526"/>
    </row>
    <row r="40" spans="1:16" s="454" customFormat="1" ht="13.15" customHeight="1" outlineLevel="1" x14ac:dyDescent="0.2">
      <c r="A40" s="1920" t="s">
        <v>215</v>
      </c>
      <c r="B40" s="1921"/>
      <c r="C40" s="1921"/>
      <c r="D40" s="1921"/>
      <c r="E40" s="1921"/>
      <c r="F40" s="670"/>
      <c r="G40" s="480"/>
      <c r="H40" s="895"/>
      <c r="I40" s="670"/>
      <c r="J40" s="480"/>
      <c r="K40" s="526"/>
      <c r="L40" s="897"/>
      <c r="M40" s="480"/>
      <c r="N40" s="526"/>
    </row>
    <row r="41" spans="1:16" s="454" customFormat="1" ht="13.15" customHeight="1" outlineLevel="1" thickBot="1" x14ac:dyDescent="0.25">
      <c r="A41" s="467" t="s">
        <v>216</v>
      </c>
      <c r="B41" s="468"/>
      <c r="C41" s="468"/>
      <c r="D41" s="468"/>
      <c r="E41" s="468"/>
      <c r="F41" s="490"/>
      <c r="G41" s="283"/>
      <c r="H41" s="572"/>
      <c r="I41" s="490"/>
      <c r="J41" s="283"/>
      <c r="K41" s="294"/>
      <c r="L41" s="495"/>
      <c r="M41" s="283"/>
      <c r="N41" s="294"/>
    </row>
    <row r="42" spans="1:16" s="454" customFormat="1" ht="13.15" customHeight="1" x14ac:dyDescent="0.2">
      <c r="A42" s="175"/>
      <c r="B42" s="175"/>
      <c r="C42" s="175"/>
      <c r="D42" s="175"/>
      <c r="E42" s="175"/>
    </row>
    <row r="43" spans="1:16" ht="18.75" hidden="1" customHeight="1" outlineLevel="1" x14ac:dyDescent="0.2">
      <c r="A43" s="96"/>
      <c r="B43" s="96" t="s">
        <v>305</v>
      </c>
      <c r="C43" s="97">
        <v>266</v>
      </c>
      <c r="D43" s="2024" t="s">
        <v>309</v>
      </c>
      <c r="E43" s="2024"/>
      <c r="F43" s="2024"/>
      <c r="G43" s="2024"/>
      <c r="H43" s="2024"/>
      <c r="I43" s="2024"/>
      <c r="J43" s="2024"/>
      <c r="K43" s="2024"/>
      <c r="L43" s="2024"/>
      <c r="M43" s="2024"/>
      <c r="N43" s="2024"/>
      <c r="O43" s="2024"/>
      <c r="P43" s="2024"/>
    </row>
    <row r="44" spans="1:16" s="122" customFormat="1" ht="16.5" hidden="1" customHeight="1" outlineLevel="1" x14ac:dyDescent="0.2">
      <c r="B44" s="122" t="s">
        <v>306</v>
      </c>
      <c r="C44" s="97">
        <v>112</v>
      </c>
      <c r="D44" s="2024" t="s">
        <v>312</v>
      </c>
      <c r="E44" s="2024"/>
      <c r="F44" s="2024"/>
      <c r="G44" s="2024"/>
      <c r="H44" s="2024"/>
      <c r="I44" s="2024"/>
      <c r="J44" s="2024"/>
      <c r="K44" s="2024"/>
      <c r="L44" s="2024"/>
      <c r="M44" s="2024"/>
      <c r="N44" s="2024"/>
      <c r="O44" s="2024"/>
      <c r="P44" s="2024"/>
    </row>
    <row r="45" spans="1:16" ht="3.75" hidden="1" customHeight="1" outlineLevel="1" thickBot="1" x14ac:dyDescent="0.25"/>
    <row r="46" spans="1:16" ht="13.5" hidden="1" outlineLevel="1" thickBot="1" x14ac:dyDescent="0.25">
      <c r="A46" s="1786" t="s">
        <v>219</v>
      </c>
      <c r="B46" s="1788"/>
      <c r="C46" s="1788"/>
      <c r="D46" s="1788"/>
      <c r="E46" s="1819"/>
      <c r="F46" s="1935" t="s">
        <v>209</v>
      </c>
      <c r="G46" s="1936"/>
      <c r="H46" s="1936"/>
      <c r="I46" s="1936"/>
      <c r="J46" s="1936"/>
      <c r="K46" s="1936"/>
      <c r="L46" s="1936"/>
      <c r="M46" s="1936"/>
      <c r="N46" s="1937"/>
    </row>
    <row r="47" spans="1:16" ht="12.75" hidden="1" customHeight="1" outlineLevel="1" x14ac:dyDescent="0.2">
      <c r="A47" s="2045"/>
      <c r="B47" s="2046"/>
      <c r="C47" s="2046"/>
      <c r="D47" s="2046"/>
      <c r="E47" s="1822"/>
      <c r="F47" s="2055" t="s">
        <v>524</v>
      </c>
      <c r="G47" s="1818"/>
      <c r="H47" s="1816"/>
      <c r="I47" s="2055" t="s">
        <v>524</v>
      </c>
      <c r="J47" s="1818"/>
      <c r="K47" s="2054"/>
      <c r="L47" s="1814" t="s">
        <v>524</v>
      </c>
      <c r="M47" s="1818"/>
      <c r="N47" s="2054"/>
    </row>
    <row r="48" spans="1:16" ht="16.5" hidden="1" customHeight="1" outlineLevel="1" thickBot="1" x14ac:dyDescent="0.25">
      <c r="A48" s="1787"/>
      <c r="B48" s="1789"/>
      <c r="C48" s="1789"/>
      <c r="D48" s="1789"/>
      <c r="E48" s="1880"/>
      <c r="F48" s="891" t="s">
        <v>806</v>
      </c>
      <c r="G48" s="852" t="s">
        <v>808</v>
      </c>
      <c r="H48" s="852" t="s">
        <v>809</v>
      </c>
      <c r="I48" s="891" t="s">
        <v>806</v>
      </c>
      <c r="J48" s="852" t="s">
        <v>808</v>
      </c>
      <c r="K48" s="850" t="s">
        <v>809</v>
      </c>
      <c r="L48" s="893" t="s">
        <v>806</v>
      </c>
      <c r="M48" s="852" t="s">
        <v>808</v>
      </c>
      <c r="N48" s="850" t="s">
        <v>809</v>
      </c>
    </row>
    <row r="49" spans="1:14" hidden="1" outlineLevel="1" x14ac:dyDescent="0.2">
      <c r="A49" s="2027" t="s">
        <v>713</v>
      </c>
      <c r="B49" s="2028"/>
      <c r="C49" s="2028"/>
      <c r="D49" s="2028"/>
      <c r="E49" s="2028"/>
      <c r="F49" s="589">
        <f>+F50*F51*F52</f>
        <v>0</v>
      </c>
      <c r="G49" s="165">
        <f t="shared" ref="G49:N49" si="13">+G50*G51*G52</f>
        <v>0</v>
      </c>
      <c r="H49" s="103">
        <f t="shared" si="13"/>
        <v>0</v>
      </c>
      <c r="I49" s="589">
        <f t="shared" si="13"/>
        <v>0</v>
      </c>
      <c r="J49" s="165">
        <f t="shared" si="13"/>
        <v>0</v>
      </c>
      <c r="K49" s="393">
        <f t="shared" si="13"/>
        <v>0</v>
      </c>
      <c r="L49" s="588">
        <f t="shared" si="13"/>
        <v>0</v>
      </c>
      <c r="M49" s="165">
        <f t="shared" si="13"/>
        <v>0</v>
      </c>
      <c r="N49" s="393">
        <f t="shared" si="13"/>
        <v>0</v>
      </c>
    </row>
    <row r="50" spans="1:14" ht="13.15" hidden="1" customHeight="1" outlineLevel="1" x14ac:dyDescent="0.2">
      <c r="A50" s="1920" t="s">
        <v>248</v>
      </c>
      <c r="B50" s="1921"/>
      <c r="C50" s="1921"/>
      <c r="D50" s="1921"/>
      <c r="E50" s="1921"/>
      <c r="F50" s="473"/>
      <c r="G50" s="85"/>
      <c r="H50" s="471"/>
      <c r="I50" s="473"/>
      <c r="J50" s="85"/>
      <c r="K50" s="368"/>
      <c r="L50" s="472"/>
      <c r="M50" s="85"/>
      <c r="N50" s="368"/>
    </row>
    <row r="51" spans="1:14" hidden="1" outlineLevel="1" x14ac:dyDescent="0.2">
      <c r="A51" s="1920" t="s">
        <v>215</v>
      </c>
      <c r="B51" s="1921"/>
      <c r="C51" s="1921"/>
      <c r="D51" s="1921"/>
      <c r="E51" s="1921"/>
      <c r="F51" s="474"/>
      <c r="G51" s="100"/>
      <c r="H51" s="104"/>
      <c r="I51" s="474"/>
      <c r="J51" s="100"/>
      <c r="K51" s="292"/>
      <c r="L51" s="470"/>
      <c r="M51" s="100"/>
      <c r="N51" s="292"/>
    </row>
    <row r="52" spans="1:14" ht="13.5" hidden="1" outlineLevel="1" thickBot="1" x14ac:dyDescent="0.25">
      <c r="A52" s="467" t="s">
        <v>216</v>
      </c>
      <c r="B52" s="468"/>
      <c r="C52" s="468"/>
      <c r="D52" s="468"/>
      <c r="E52" s="468"/>
      <c r="F52" s="490"/>
      <c r="G52" s="283"/>
      <c r="H52" s="572"/>
      <c r="I52" s="490"/>
      <c r="J52" s="283"/>
      <c r="K52" s="294"/>
      <c r="L52" s="495"/>
      <c r="M52" s="283"/>
      <c r="N52" s="294"/>
    </row>
    <row r="53" spans="1:14" collapsed="1" x14ac:dyDescent="0.2"/>
  </sheetData>
  <mergeCells count="58">
    <mergeCell ref="A49:E49"/>
    <mergeCell ref="A50:E50"/>
    <mergeCell ref="A51:E51"/>
    <mergeCell ref="I5:K5"/>
    <mergeCell ref="I6:K6"/>
    <mergeCell ref="F5:H5"/>
    <mergeCell ref="A5:D7"/>
    <mergeCell ref="A8:D8"/>
    <mergeCell ref="A9:D9"/>
    <mergeCell ref="A10:D10"/>
    <mergeCell ref="A11:D11"/>
    <mergeCell ref="A12:D12"/>
    <mergeCell ref="A13:D13"/>
    <mergeCell ref="A46:E48"/>
    <mergeCell ref="F46:N46"/>
    <mergeCell ref="F47:H47"/>
    <mergeCell ref="F27:N27"/>
    <mergeCell ref="F28:H28"/>
    <mergeCell ref="I28:K28"/>
    <mergeCell ref="L28:N28"/>
    <mergeCell ref="L47:N47"/>
    <mergeCell ref="I47:K47"/>
    <mergeCell ref="D43:P43"/>
    <mergeCell ref="D44:P44"/>
    <mergeCell ref="A30:E30"/>
    <mergeCell ref="A31:E31"/>
    <mergeCell ref="A16:E17"/>
    <mergeCell ref="A18:E18"/>
    <mergeCell ref="A40:E40"/>
    <mergeCell ref="A32:E32"/>
    <mergeCell ref="A33:E33"/>
    <mergeCell ref="A27:E29"/>
    <mergeCell ref="A20:E20"/>
    <mergeCell ref="A21:E21"/>
    <mergeCell ref="A22:E22"/>
    <mergeCell ref="A23:E23"/>
    <mergeCell ref="A34:E34"/>
    <mergeCell ref="A35:E35"/>
    <mergeCell ref="A36:E36"/>
    <mergeCell ref="A38:E38"/>
    <mergeCell ref="A39:E39"/>
    <mergeCell ref="D25:P25"/>
    <mergeCell ref="D26:P26"/>
    <mergeCell ref="A1:Q1"/>
    <mergeCell ref="D14:P14"/>
    <mergeCell ref="D15:P15"/>
    <mergeCell ref="A4:O4"/>
    <mergeCell ref="E5:E7"/>
    <mergeCell ref="A19:E19"/>
    <mergeCell ref="A2:M2"/>
    <mergeCell ref="A3:K3"/>
    <mergeCell ref="F6:H6"/>
    <mergeCell ref="L5:N5"/>
    <mergeCell ref="L6:N6"/>
    <mergeCell ref="F16:N16"/>
    <mergeCell ref="F17:H17"/>
    <mergeCell ref="I17:K17"/>
    <mergeCell ref="L17:N17"/>
  </mergeCells>
  <phoneticPr fontId="12" type="noConversion"/>
  <pageMargins left="0.74803149606299213" right="0.15748031496062992" top="0.31496062992125984" bottom="0.31496062992125984" header="0.27559055118110237" footer="0.15748031496062992"/>
  <pageSetup paperSize="9" scale="79" fitToHeight="1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4">
    <tabColor theme="0"/>
    <pageSetUpPr fitToPage="1"/>
  </sheetPr>
  <dimension ref="A1:P39"/>
  <sheetViews>
    <sheetView view="pageBreakPreview" zoomScale="90" zoomScaleNormal="100" zoomScaleSheetLayoutView="90" workbookViewId="0">
      <selection activeCell="B47" sqref="B47"/>
    </sheetView>
  </sheetViews>
  <sheetFormatPr defaultColWidth="4" defaultRowHeight="12.75" outlineLevelRow="2" x14ac:dyDescent="0.2"/>
  <cols>
    <col min="1" max="1" width="48.85546875" style="80" customWidth="1"/>
    <col min="2" max="2" width="25.85546875" style="80" customWidth="1"/>
    <col min="3" max="3" width="12.85546875" style="80" customWidth="1"/>
    <col min="4" max="4" width="0.42578125" style="80" customWidth="1"/>
    <col min="5" max="13" width="9.7109375" style="80" customWidth="1"/>
    <col min="14" max="14" width="5.7109375" style="80" customWidth="1"/>
    <col min="15" max="15" width="22.85546875" style="80" customWidth="1"/>
    <col min="16" max="16" width="8.140625" style="80" customWidth="1"/>
    <col min="17" max="17" width="5.28515625" style="80" customWidth="1"/>
    <col min="18" max="16384" width="4" style="80"/>
  </cols>
  <sheetData>
    <row r="1" spans="1:16" s="161" customFormat="1" ht="34.5" customHeight="1" x14ac:dyDescent="0.2">
      <c r="A1" s="1970" t="s">
        <v>576</v>
      </c>
      <c r="B1" s="1970"/>
      <c r="C1" s="1970"/>
      <c r="D1" s="1970"/>
      <c r="E1" s="1970"/>
      <c r="F1" s="1970"/>
      <c r="G1" s="1970"/>
      <c r="H1" s="1970"/>
      <c r="I1" s="1970"/>
      <c r="J1" s="1970"/>
      <c r="K1" s="1970"/>
      <c r="L1" s="1970"/>
      <c r="M1" s="1970"/>
      <c r="N1" s="167"/>
      <c r="O1" s="167"/>
    </row>
    <row r="2" spans="1:16" s="297" customFormat="1" x14ac:dyDescent="0.2">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c r="K2" s="1684"/>
      <c r="L2" s="1684"/>
      <c r="M2" s="310"/>
    </row>
    <row r="3" spans="1:16" s="297" customFormat="1" x14ac:dyDescent="0.2">
      <c r="A3" s="1686" t="str">
        <f>+'Прилож.№ 1_Раздел1'!B17</f>
        <v>14 октября</v>
      </c>
      <c r="B3" s="1686"/>
      <c r="C3" s="1686"/>
      <c r="D3" s="1686"/>
      <c r="E3" s="1686"/>
      <c r="F3" s="1686"/>
      <c r="G3" s="1686"/>
      <c r="H3" s="1686"/>
      <c r="I3" s="1686"/>
      <c r="J3" s="1686"/>
    </row>
    <row r="4" spans="1:16" s="161" customFormat="1" ht="5.25" customHeight="1" thickBot="1" x14ac:dyDescent="0.25">
      <c r="A4" s="2026"/>
      <c r="B4" s="2026"/>
      <c r="C4" s="2026"/>
      <c r="D4" s="2026"/>
      <c r="E4" s="2026"/>
      <c r="F4" s="2026"/>
      <c r="G4" s="2026"/>
      <c r="H4" s="2026"/>
      <c r="I4" s="2026"/>
      <c r="J4" s="2026"/>
      <c r="K4" s="2026"/>
      <c r="L4" s="2026"/>
      <c r="M4" s="2026"/>
      <c r="N4" s="91"/>
      <c r="O4" s="91"/>
    </row>
    <row r="5" spans="1:16" s="101" customFormat="1" x14ac:dyDescent="0.2">
      <c r="A5" s="2056" t="s">
        <v>423</v>
      </c>
      <c r="B5" s="2057"/>
      <c r="C5" s="2057"/>
      <c r="D5" s="2057"/>
      <c r="E5" s="2057"/>
      <c r="F5" s="2086"/>
      <c r="G5" s="2083" t="s">
        <v>422</v>
      </c>
      <c r="H5" s="2031" t="s">
        <v>427</v>
      </c>
      <c r="I5" s="2032"/>
      <c r="J5" s="2033"/>
      <c r="K5" s="2031" t="s">
        <v>558</v>
      </c>
      <c r="L5" s="2032"/>
      <c r="M5" s="2033"/>
    </row>
    <row r="6" spans="1:16" s="101" customFormat="1" x14ac:dyDescent="0.2">
      <c r="A6" s="2059"/>
      <c r="B6" s="2060"/>
      <c r="C6" s="2060"/>
      <c r="D6" s="2060"/>
      <c r="E6" s="2060"/>
      <c r="F6" s="2087"/>
      <c r="G6" s="2084"/>
      <c r="H6" s="2029" t="s">
        <v>209</v>
      </c>
      <c r="I6" s="2030"/>
      <c r="J6" s="2030"/>
      <c r="K6" s="2029" t="s">
        <v>209</v>
      </c>
      <c r="L6" s="2030"/>
      <c r="M6" s="2034"/>
    </row>
    <row r="7" spans="1:16" s="101" customFormat="1" x14ac:dyDescent="0.2">
      <c r="A7" s="2062"/>
      <c r="B7" s="2063"/>
      <c r="C7" s="2063"/>
      <c r="D7" s="2063"/>
      <c r="E7" s="2063"/>
      <c r="F7" s="2088"/>
      <c r="G7" s="2085"/>
      <c r="H7" s="176" t="s">
        <v>525</v>
      </c>
      <c r="I7" s="177" t="s">
        <v>526</v>
      </c>
      <c r="J7" s="177" t="s">
        <v>525</v>
      </c>
      <c r="K7" s="176" t="s">
        <v>526</v>
      </c>
      <c r="L7" s="177" t="s">
        <v>525</v>
      </c>
      <c r="M7" s="94" t="s">
        <v>525</v>
      </c>
    </row>
    <row r="8" spans="1:16" s="163" customFormat="1" ht="13.9" customHeight="1" thickBot="1" x14ac:dyDescent="0.25">
      <c r="A8" s="2065">
        <v>1</v>
      </c>
      <c r="B8" s="2066"/>
      <c r="C8" s="2066"/>
      <c r="D8" s="2066"/>
      <c r="E8" s="2066"/>
      <c r="F8" s="2080"/>
      <c r="G8" s="536" t="s">
        <v>171</v>
      </c>
      <c r="H8" s="528">
        <v>3</v>
      </c>
      <c r="I8" s="529">
        <v>4</v>
      </c>
      <c r="J8" s="529">
        <v>5</v>
      </c>
      <c r="K8" s="528">
        <v>6</v>
      </c>
      <c r="L8" s="529">
        <v>7</v>
      </c>
      <c r="M8" s="539">
        <v>8</v>
      </c>
    </row>
    <row r="9" spans="1:16" ht="30.75" customHeight="1" x14ac:dyDescent="0.2">
      <c r="A9" s="2068" t="s">
        <v>577</v>
      </c>
      <c r="B9" s="2069"/>
      <c r="C9" s="2069"/>
      <c r="D9" s="2069"/>
      <c r="E9" s="2069"/>
      <c r="F9" s="2081"/>
      <c r="G9" s="541"/>
      <c r="H9" s="531"/>
      <c r="I9" s="532"/>
      <c r="J9" s="537"/>
      <c r="K9" s="531"/>
      <c r="L9" s="532"/>
      <c r="M9" s="540"/>
    </row>
    <row r="10" spans="1:16" x14ac:dyDescent="0.2">
      <c r="A10" s="2073" t="s">
        <v>483</v>
      </c>
      <c r="B10" s="2074"/>
      <c r="C10" s="2075"/>
      <c r="D10" s="466"/>
      <c r="E10" s="466"/>
      <c r="F10" s="466"/>
      <c r="G10" s="542"/>
      <c r="H10" s="533"/>
      <c r="I10" s="530"/>
      <c r="J10" s="538"/>
      <c r="K10" s="533"/>
      <c r="L10" s="530"/>
      <c r="M10" s="185"/>
    </row>
    <row r="11" spans="1:16" x14ac:dyDescent="0.2">
      <c r="A11" s="2073" t="s">
        <v>347</v>
      </c>
      <c r="B11" s="2074"/>
      <c r="C11" s="2075"/>
      <c r="D11" s="466"/>
      <c r="E11" s="466"/>
      <c r="F11" s="466"/>
      <c r="G11" s="542"/>
      <c r="H11" s="533"/>
      <c r="I11" s="530"/>
      <c r="J11" s="538"/>
      <c r="K11" s="533"/>
      <c r="L11" s="530"/>
      <c r="M11" s="185"/>
    </row>
    <row r="12" spans="1:16" x14ac:dyDescent="0.2">
      <c r="A12" s="2073" t="s">
        <v>348</v>
      </c>
      <c r="B12" s="2074"/>
      <c r="C12" s="2075"/>
      <c r="D12" s="466"/>
      <c r="E12" s="466"/>
      <c r="F12" s="466"/>
      <c r="G12" s="542"/>
      <c r="H12" s="533"/>
      <c r="I12" s="530"/>
      <c r="J12" s="538"/>
      <c r="K12" s="533"/>
      <c r="L12" s="530"/>
      <c r="M12" s="185"/>
    </row>
    <row r="13" spans="1:16" ht="13.5" thickBot="1" x14ac:dyDescent="0.25">
      <c r="A13" s="2076" t="s">
        <v>349</v>
      </c>
      <c r="B13" s="2077"/>
      <c r="C13" s="2078"/>
      <c r="D13" s="468"/>
      <c r="E13" s="468"/>
      <c r="F13" s="468"/>
      <c r="G13" s="543"/>
      <c r="H13" s="534"/>
      <c r="I13" s="535"/>
      <c r="J13" s="316"/>
      <c r="K13" s="534"/>
      <c r="L13" s="535"/>
      <c r="M13" s="188"/>
    </row>
    <row r="14" spans="1:16" hidden="1" outlineLevel="1" x14ac:dyDescent="0.2">
      <c r="A14" s="96"/>
      <c r="B14" s="110" t="s">
        <v>305</v>
      </c>
      <c r="C14" s="97">
        <v>212</v>
      </c>
      <c r="D14" s="122"/>
      <c r="E14" s="2082" t="s">
        <v>313</v>
      </c>
      <c r="F14" s="2082"/>
      <c r="G14" s="2082"/>
      <c r="H14" s="2082"/>
      <c r="I14" s="2082"/>
      <c r="J14" s="2082"/>
      <c r="K14" s="2082"/>
      <c r="L14" s="2082"/>
      <c r="M14" s="2082"/>
      <c r="N14" s="122"/>
    </row>
    <row r="15" spans="1:16" s="122" customFormat="1" ht="33.75" hidden="1" customHeight="1" outlineLevel="1" thickBot="1" x14ac:dyDescent="0.25">
      <c r="B15" s="110" t="s">
        <v>306</v>
      </c>
      <c r="C15" s="97">
        <v>113</v>
      </c>
      <c r="D15" s="2079" t="s">
        <v>578</v>
      </c>
      <c r="E15" s="2079"/>
      <c r="F15" s="2079"/>
      <c r="G15" s="2079"/>
      <c r="H15" s="2079"/>
      <c r="I15" s="2079"/>
      <c r="J15" s="2079"/>
      <c r="K15" s="2079"/>
      <c r="L15" s="2079"/>
      <c r="M15" s="2079"/>
    </row>
    <row r="16" spans="1:16" s="454" customFormat="1" ht="13.5" hidden="1" outlineLevel="1" thickBot="1" x14ac:dyDescent="0.25">
      <c r="A16" s="1786" t="s">
        <v>219</v>
      </c>
      <c r="B16" s="1788"/>
      <c r="C16" s="1788"/>
      <c r="D16" s="1819"/>
      <c r="E16" s="1935" t="s">
        <v>209</v>
      </c>
      <c r="F16" s="1936"/>
      <c r="G16" s="1936"/>
      <c r="H16" s="1936"/>
      <c r="I16" s="1936"/>
      <c r="J16" s="1936"/>
      <c r="K16" s="1936"/>
      <c r="L16" s="1936"/>
      <c r="M16" s="1937"/>
      <c r="N16" s="113"/>
      <c r="O16" s="113"/>
      <c r="P16" s="113"/>
    </row>
    <row r="17" spans="1:16" s="454" customFormat="1" hidden="1" outlineLevel="1" x14ac:dyDescent="0.2">
      <c r="A17" s="2045"/>
      <c r="B17" s="2046"/>
      <c r="C17" s="2046"/>
      <c r="D17" s="1822"/>
      <c r="E17" s="1786" t="s">
        <v>524</v>
      </c>
      <c r="F17" s="1788"/>
      <c r="G17" s="1790"/>
      <c r="H17" s="1786" t="s">
        <v>524</v>
      </c>
      <c r="I17" s="1788"/>
      <c r="J17" s="1790"/>
      <c r="K17" s="1786" t="s">
        <v>524</v>
      </c>
      <c r="L17" s="1788"/>
      <c r="M17" s="1790"/>
      <c r="N17" s="113"/>
      <c r="O17" s="113"/>
      <c r="P17" s="113"/>
    </row>
    <row r="18" spans="1:16" s="454" customFormat="1" ht="13.5" hidden="1" outlineLevel="1" thickBot="1" x14ac:dyDescent="0.25">
      <c r="A18" s="1787"/>
      <c r="B18" s="1789"/>
      <c r="C18" s="1789"/>
      <c r="D18" s="1880"/>
      <c r="E18" s="891" t="s">
        <v>806</v>
      </c>
      <c r="F18" s="852" t="s">
        <v>808</v>
      </c>
      <c r="G18" s="850" t="s">
        <v>809</v>
      </c>
      <c r="H18" s="891" t="s">
        <v>806</v>
      </c>
      <c r="I18" s="852" t="s">
        <v>808</v>
      </c>
      <c r="J18" s="850" t="s">
        <v>809</v>
      </c>
      <c r="K18" s="891" t="s">
        <v>806</v>
      </c>
      <c r="L18" s="852" t="s">
        <v>808</v>
      </c>
      <c r="M18" s="850" t="s">
        <v>809</v>
      </c>
    </row>
    <row r="19" spans="1:16" s="454" customFormat="1" ht="33.6" hidden="1" customHeight="1" outlineLevel="1" x14ac:dyDescent="0.2">
      <c r="A19" s="2027" t="s">
        <v>579</v>
      </c>
      <c r="B19" s="2028"/>
      <c r="C19" s="2028"/>
      <c r="D19" s="2028"/>
      <c r="E19" s="589">
        <f>+E20</f>
        <v>0</v>
      </c>
      <c r="F19" s="165">
        <f t="shared" ref="F19:M19" si="0">+F20</f>
        <v>0</v>
      </c>
      <c r="G19" s="393">
        <f t="shared" si="0"/>
        <v>0</v>
      </c>
      <c r="H19" s="589">
        <f t="shared" si="0"/>
        <v>0</v>
      </c>
      <c r="I19" s="165">
        <f t="shared" si="0"/>
        <v>0</v>
      </c>
      <c r="J19" s="393">
        <f t="shared" si="0"/>
        <v>0</v>
      </c>
      <c r="K19" s="589">
        <f t="shared" si="0"/>
        <v>0</v>
      </c>
      <c r="L19" s="165">
        <f t="shared" si="0"/>
        <v>0</v>
      </c>
      <c r="M19" s="393">
        <f t="shared" si="0"/>
        <v>0</v>
      </c>
    </row>
    <row r="20" spans="1:16" s="454" customFormat="1" ht="35.450000000000003" hidden="1" customHeight="1" outlineLevel="1" x14ac:dyDescent="0.2">
      <c r="A20" s="1780" t="s">
        <v>580</v>
      </c>
      <c r="B20" s="1781"/>
      <c r="C20" s="1781"/>
      <c r="D20" s="1781"/>
      <c r="E20" s="473">
        <f>+E21*E22*E23</f>
        <v>0</v>
      </c>
      <c r="F20" s="85">
        <f t="shared" ref="F20:M20" si="1">+F21*F22*F23</f>
        <v>0</v>
      </c>
      <c r="G20" s="368">
        <f t="shared" si="1"/>
        <v>0</v>
      </c>
      <c r="H20" s="473">
        <f t="shared" si="1"/>
        <v>0</v>
      </c>
      <c r="I20" s="85">
        <f t="shared" si="1"/>
        <v>0</v>
      </c>
      <c r="J20" s="368">
        <f t="shared" si="1"/>
        <v>0</v>
      </c>
      <c r="K20" s="473">
        <f t="shared" si="1"/>
        <v>0</v>
      </c>
      <c r="L20" s="85">
        <f t="shared" si="1"/>
        <v>0</v>
      </c>
      <c r="M20" s="368">
        <f t="shared" si="1"/>
        <v>0</v>
      </c>
    </row>
    <row r="21" spans="1:16" s="454" customFormat="1" ht="13.15" hidden="1" customHeight="1" outlineLevel="1" x14ac:dyDescent="0.2">
      <c r="A21" s="1920" t="s">
        <v>248</v>
      </c>
      <c r="B21" s="1921"/>
      <c r="C21" s="1921"/>
      <c r="D21" s="1921"/>
      <c r="E21" s="474"/>
      <c r="F21" s="100"/>
      <c r="G21" s="292"/>
      <c r="H21" s="474"/>
      <c r="I21" s="100"/>
      <c r="J21" s="292"/>
      <c r="K21" s="474"/>
      <c r="L21" s="100"/>
      <c r="M21" s="292"/>
    </row>
    <row r="22" spans="1:16" s="454" customFormat="1" ht="13.15" hidden="1" customHeight="1" outlineLevel="1" x14ac:dyDescent="0.2">
      <c r="A22" s="1920" t="s">
        <v>215</v>
      </c>
      <c r="B22" s="1921"/>
      <c r="C22" s="1921"/>
      <c r="D22" s="1921"/>
      <c r="E22" s="474"/>
      <c r="F22" s="100"/>
      <c r="G22" s="292"/>
      <c r="H22" s="474"/>
      <c r="I22" s="100"/>
      <c r="J22" s="292"/>
      <c r="K22" s="474"/>
      <c r="L22" s="100"/>
      <c r="M22" s="292"/>
    </row>
    <row r="23" spans="1:16" s="454" customFormat="1" ht="13.15" hidden="1" customHeight="1" outlineLevel="2" thickBot="1" x14ac:dyDescent="0.25">
      <c r="A23" s="1927" t="s">
        <v>216</v>
      </c>
      <c r="B23" s="1928"/>
      <c r="C23" s="1928"/>
      <c r="D23" s="1928"/>
      <c r="E23" s="490"/>
      <c r="F23" s="283"/>
      <c r="G23" s="294"/>
      <c r="H23" s="490"/>
      <c r="I23" s="283"/>
      <c r="J23" s="294"/>
      <c r="K23" s="490"/>
      <c r="L23" s="283"/>
      <c r="M23" s="294"/>
    </row>
    <row r="24" spans="1:16" s="101" customFormat="1" collapsed="1" x14ac:dyDescent="0.2">
      <c r="A24" s="175"/>
      <c r="B24" s="175"/>
      <c r="C24" s="175"/>
      <c r="D24" s="131"/>
      <c r="E24" s="131"/>
      <c r="F24" s="131"/>
      <c r="G24" s="131"/>
      <c r="H24" s="131"/>
      <c r="I24" s="132"/>
      <c r="J24" s="132"/>
      <c r="K24" s="132"/>
      <c r="L24" s="132"/>
      <c r="M24" s="131"/>
      <c r="N24" s="164"/>
      <c r="O24" s="164"/>
    </row>
    <row r="25" spans="1:16" hidden="1" outlineLevel="1" x14ac:dyDescent="0.2">
      <c r="A25" s="96"/>
      <c r="B25" s="110" t="s">
        <v>305</v>
      </c>
      <c r="C25" s="97">
        <v>226</v>
      </c>
      <c r="D25" s="2024" t="s">
        <v>337</v>
      </c>
      <c r="E25" s="2024"/>
      <c r="F25" s="2024"/>
      <c r="G25" s="2024"/>
      <c r="H25" s="2024"/>
      <c r="I25" s="2024"/>
      <c r="J25" s="2024"/>
      <c r="K25" s="2024"/>
      <c r="L25" s="2024"/>
      <c r="M25" s="2024"/>
      <c r="N25" s="2024"/>
    </row>
    <row r="26" spans="1:16" s="122" customFormat="1" ht="32.25" hidden="1" customHeight="1" outlineLevel="1" thickBot="1" x14ac:dyDescent="0.25">
      <c r="B26" s="110" t="s">
        <v>306</v>
      </c>
      <c r="C26" s="97">
        <v>113</v>
      </c>
      <c r="D26" s="2079" t="s">
        <v>578</v>
      </c>
      <c r="E26" s="2079"/>
      <c r="F26" s="2079"/>
      <c r="G26" s="2079"/>
      <c r="H26" s="2079"/>
      <c r="I26" s="2079"/>
      <c r="J26" s="2079"/>
      <c r="K26" s="2079"/>
      <c r="L26" s="2079"/>
      <c r="M26" s="2079"/>
    </row>
    <row r="27" spans="1:16" s="454" customFormat="1" ht="13.5" hidden="1" outlineLevel="1" thickBot="1" x14ac:dyDescent="0.25">
      <c r="A27" s="1786" t="s">
        <v>219</v>
      </c>
      <c r="B27" s="1788"/>
      <c r="C27" s="1788"/>
      <c r="D27" s="1819"/>
      <c r="E27" s="1935" t="s">
        <v>209</v>
      </c>
      <c r="F27" s="1936"/>
      <c r="G27" s="1936"/>
      <c r="H27" s="1936"/>
      <c r="I27" s="1936"/>
      <c r="J27" s="1936"/>
      <c r="K27" s="1936"/>
      <c r="L27" s="1936"/>
      <c r="M27" s="1937"/>
      <c r="N27" s="113"/>
      <c r="O27" s="113"/>
      <c r="P27" s="113"/>
    </row>
    <row r="28" spans="1:16" s="454" customFormat="1" hidden="1" outlineLevel="1" x14ac:dyDescent="0.2">
      <c r="A28" s="2045"/>
      <c r="B28" s="2046"/>
      <c r="C28" s="2046"/>
      <c r="D28" s="1822"/>
      <c r="E28" s="1786" t="s">
        <v>524</v>
      </c>
      <c r="F28" s="1788"/>
      <c r="G28" s="1790"/>
      <c r="H28" s="1786" t="s">
        <v>524</v>
      </c>
      <c r="I28" s="1788"/>
      <c r="J28" s="1790"/>
      <c r="K28" s="1786" t="s">
        <v>524</v>
      </c>
      <c r="L28" s="1788"/>
      <c r="M28" s="1790"/>
      <c r="N28" s="113"/>
      <c r="O28" s="113"/>
      <c r="P28" s="113"/>
    </row>
    <row r="29" spans="1:16" s="454" customFormat="1" ht="13.5" hidden="1" outlineLevel="1" thickBot="1" x14ac:dyDescent="0.25">
      <c r="A29" s="1787"/>
      <c r="B29" s="1789"/>
      <c r="C29" s="1789"/>
      <c r="D29" s="1880"/>
      <c r="E29" s="891" t="s">
        <v>806</v>
      </c>
      <c r="F29" s="852" t="s">
        <v>808</v>
      </c>
      <c r="G29" s="850" t="s">
        <v>809</v>
      </c>
      <c r="H29" s="891" t="s">
        <v>806</v>
      </c>
      <c r="I29" s="852" t="s">
        <v>808</v>
      </c>
      <c r="J29" s="850" t="s">
        <v>809</v>
      </c>
      <c r="K29" s="891" t="s">
        <v>806</v>
      </c>
      <c r="L29" s="852" t="s">
        <v>808</v>
      </c>
      <c r="M29" s="850" t="s">
        <v>809</v>
      </c>
    </row>
    <row r="30" spans="1:16" s="454" customFormat="1" ht="22.9" hidden="1" customHeight="1" outlineLevel="1" x14ac:dyDescent="0.2">
      <c r="A30" s="2027" t="s">
        <v>581</v>
      </c>
      <c r="B30" s="2028"/>
      <c r="C30" s="2028"/>
      <c r="D30" s="2028"/>
      <c r="E30" s="589">
        <f>+E31+E35</f>
        <v>0</v>
      </c>
      <c r="F30" s="165">
        <f t="shared" ref="F30:M30" si="2">+F31+F35</f>
        <v>0</v>
      </c>
      <c r="G30" s="393">
        <f t="shared" si="2"/>
        <v>0</v>
      </c>
      <c r="H30" s="589">
        <f t="shared" si="2"/>
        <v>0</v>
      </c>
      <c r="I30" s="165">
        <f t="shared" si="2"/>
        <v>0</v>
      </c>
      <c r="J30" s="393">
        <f t="shared" si="2"/>
        <v>0</v>
      </c>
      <c r="K30" s="589">
        <f t="shared" si="2"/>
        <v>0</v>
      </c>
      <c r="L30" s="165">
        <f t="shared" si="2"/>
        <v>0</v>
      </c>
      <c r="M30" s="393">
        <f t="shared" si="2"/>
        <v>0</v>
      </c>
    </row>
    <row r="31" spans="1:16" s="505" customFormat="1" ht="30.6" hidden="1" customHeight="1" outlineLevel="1" x14ac:dyDescent="0.2">
      <c r="A31" s="1780" t="s">
        <v>582</v>
      </c>
      <c r="B31" s="1781"/>
      <c r="C31" s="1781"/>
      <c r="D31" s="1781"/>
      <c r="E31" s="668">
        <f>+E32*E33*E34</f>
        <v>0</v>
      </c>
      <c r="F31" s="527">
        <f t="shared" ref="F31:M31" si="3">+F32*F33*F34</f>
        <v>0</v>
      </c>
      <c r="G31" s="669">
        <f t="shared" si="3"/>
        <v>0</v>
      </c>
      <c r="H31" s="668">
        <f t="shared" si="3"/>
        <v>0</v>
      </c>
      <c r="I31" s="527">
        <f t="shared" si="3"/>
        <v>0</v>
      </c>
      <c r="J31" s="669">
        <f t="shared" si="3"/>
        <v>0</v>
      </c>
      <c r="K31" s="668">
        <f t="shared" si="3"/>
        <v>0</v>
      </c>
      <c r="L31" s="527">
        <f t="shared" si="3"/>
        <v>0</v>
      </c>
      <c r="M31" s="669">
        <f t="shared" si="3"/>
        <v>0</v>
      </c>
    </row>
    <row r="32" spans="1:16" s="454" customFormat="1" ht="13.15" hidden="1" customHeight="1" outlineLevel="1" x14ac:dyDescent="0.2">
      <c r="A32" s="1920" t="s">
        <v>248</v>
      </c>
      <c r="B32" s="1921"/>
      <c r="C32" s="1921"/>
      <c r="D32" s="1921"/>
      <c r="E32" s="670"/>
      <c r="F32" s="480"/>
      <c r="G32" s="526"/>
      <c r="H32" s="670"/>
      <c r="I32" s="480"/>
      <c r="J32" s="526"/>
      <c r="K32" s="670"/>
      <c r="L32" s="480"/>
      <c r="M32" s="526"/>
    </row>
    <row r="33" spans="1:13" s="454" customFormat="1" ht="13.15" hidden="1" customHeight="1" outlineLevel="1" x14ac:dyDescent="0.2">
      <c r="A33" s="1920" t="s">
        <v>215</v>
      </c>
      <c r="B33" s="1921"/>
      <c r="C33" s="1921"/>
      <c r="D33" s="1921"/>
      <c r="E33" s="670"/>
      <c r="F33" s="480"/>
      <c r="G33" s="526"/>
      <c r="H33" s="670"/>
      <c r="I33" s="480"/>
      <c r="J33" s="526"/>
      <c r="K33" s="670"/>
      <c r="L33" s="480"/>
      <c r="M33" s="526"/>
    </row>
    <row r="34" spans="1:13" s="454" customFormat="1" ht="13.15" hidden="1" customHeight="1" outlineLevel="1" x14ac:dyDescent="0.2">
      <c r="A34" s="524" t="s">
        <v>216</v>
      </c>
      <c r="B34" s="525"/>
      <c r="C34" s="525"/>
      <c r="D34" s="525"/>
      <c r="E34" s="670"/>
      <c r="F34" s="480"/>
      <c r="G34" s="526"/>
      <c r="H34" s="670"/>
      <c r="I34" s="480"/>
      <c r="J34" s="526"/>
      <c r="K34" s="670"/>
      <c r="L34" s="480"/>
      <c r="M34" s="526"/>
    </row>
    <row r="35" spans="1:13" s="505" customFormat="1" ht="33.6" hidden="1" customHeight="1" outlineLevel="1" x14ac:dyDescent="0.2">
      <c r="A35" s="1780" t="s">
        <v>583</v>
      </c>
      <c r="B35" s="1781"/>
      <c r="C35" s="1781"/>
      <c r="D35" s="1781"/>
      <c r="E35" s="668">
        <f>+E36*E37*E38</f>
        <v>0</v>
      </c>
      <c r="F35" s="527">
        <f t="shared" ref="F35:M35" si="4">+F36*F37*F38</f>
        <v>0</v>
      </c>
      <c r="G35" s="669">
        <f t="shared" si="4"/>
        <v>0</v>
      </c>
      <c r="H35" s="668">
        <f t="shared" si="4"/>
        <v>0</v>
      </c>
      <c r="I35" s="527">
        <f t="shared" si="4"/>
        <v>0</v>
      </c>
      <c r="J35" s="669">
        <f t="shared" si="4"/>
        <v>0</v>
      </c>
      <c r="K35" s="668">
        <f t="shared" si="4"/>
        <v>0</v>
      </c>
      <c r="L35" s="527">
        <f t="shared" si="4"/>
        <v>0</v>
      </c>
      <c r="M35" s="669">
        <f t="shared" si="4"/>
        <v>0</v>
      </c>
    </row>
    <row r="36" spans="1:13" s="454" customFormat="1" ht="13.15" hidden="1" customHeight="1" outlineLevel="1" x14ac:dyDescent="0.2">
      <c r="A36" s="1920" t="s">
        <v>248</v>
      </c>
      <c r="B36" s="1921"/>
      <c r="C36" s="1921"/>
      <c r="D36" s="1921"/>
      <c r="E36" s="670"/>
      <c r="F36" s="480"/>
      <c r="G36" s="526"/>
      <c r="H36" s="670"/>
      <c r="I36" s="480"/>
      <c r="J36" s="526"/>
      <c r="K36" s="670"/>
      <c r="L36" s="480"/>
      <c r="M36" s="526"/>
    </row>
    <row r="37" spans="1:13" s="454" customFormat="1" ht="13.15" hidden="1" customHeight="1" outlineLevel="1" x14ac:dyDescent="0.2">
      <c r="A37" s="1920" t="s">
        <v>215</v>
      </c>
      <c r="B37" s="1921"/>
      <c r="C37" s="1921"/>
      <c r="D37" s="1921"/>
      <c r="E37" s="670"/>
      <c r="F37" s="480"/>
      <c r="G37" s="526"/>
      <c r="H37" s="670"/>
      <c r="I37" s="480"/>
      <c r="J37" s="526"/>
      <c r="K37" s="670"/>
      <c r="L37" s="480"/>
      <c r="M37" s="526"/>
    </row>
    <row r="38" spans="1:13" s="454" customFormat="1" ht="13.15" hidden="1" customHeight="1" outlineLevel="1" thickBot="1" x14ac:dyDescent="0.25">
      <c r="A38" s="467" t="s">
        <v>216</v>
      </c>
      <c r="B38" s="468"/>
      <c r="C38" s="468"/>
      <c r="D38" s="468"/>
      <c r="E38" s="490"/>
      <c r="F38" s="283"/>
      <c r="G38" s="294"/>
      <c r="H38" s="490"/>
      <c r="I38" s="283"/>
      <c r="J38" s="294"/>
      <c r="K38" s="490"/>
      <c r="L38" s="283"/>
      <c r="M38" s="294"/>
    </row>
    <row r="39" spans="1:13" collapsed="1" x14ac:dyDescent="0.2"/>
  </sheetData>
  <mergeCells count="42">
    <mergeCell ref="E27:M27"/>
    <mergeCell ref="E28:G28"/>
    <mergeCell ref="H28:J28"/>
    <mergeCell ref="K28:M28"/>
    <mergeCell ref="A2:L2"/>
    <mergeCell ref="A3:J3"/>
    <mergeCell ref="G5:G7"/>
    <mergeCell ref="A5:F7"/>
    <mergeCell ref="K5:M5"/>
    <mergeCell ref="K6:M6"/>
    <mergeCell ref="A1:M1"/>
    <mergeCell ref="D15:M15"/>
    <mergeCell ref="D26:M26"/>
    <mergeCell ref="D25:N25"/>
    <mergeCell ref="E16:M16"/>
    <mergeCell ref="E17:G17"/>
    <mergeCell ref="H17:J17"/>
    <mergeCell ref="K17:M17"/>
    <mergeCell ref="A10:C10"/>
    <mergeCell ref="A8:F8"/>
    <mergeCell ref="A9:F9"/>
    <mergeCell ref="E14:M14"/>
    <mergeCell ref="A23:D23"/>
    <mergeCell ref="A4:M4"/>
    <mergeCell ref="H6:J6"/>
    <mergeCell ref="H5:J5"/>
    <mergeCell ref="A36:D36"/>
    <mergeCell ref="A37:D37"/>
    <mergeCell ref="A11:C11"/>
    <mergeCell ref="A12:C12"/>
    <mergeCell ref="A16:D18"/>
    <mergeCell ref="A19:D19"/>
    <mergeCell ref="A20:D20"/>
    <mergeCell ref="A21:D21"/>
    <mergeCell ref="A22:D22"/>
    <mergeCell ref="A13:C13"/>
    <mergeCell ref="A30:D30"/>
    <mergeCell ref="A31:D31"/>
    <mergeCell ref="A32:D32"/>
    <mergeCell ref="A33:D33"/>
    <mergeCell ref="A35:D35"/>
    <mergeCell ref="A27:D29"/>
  </mergeCells>
  <pageMargins left="0.70866141732283472" right="0.70866141732283472" top="0.74803149606299213" bottom="0.74803149606299213" header="0.31496062992125984" footer="0.31496062992125984"/>
  <pageSetup paperSize="9" scale="76" fitToHeight="1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5">
    <tabColor theme="0"/>
    <pageSetUpPr fitToPage="1"/>
  </sheetPr>
  <dimension ref="A1:N50"/>
  <sheetViews>
    <sheetView view="pageBreakPreview" zoomScale="80" zoomScaleNormal="100" zoomScaleSheetLayoutView="80" workbookViewId="0">
      <selection activeCell="F28" sqref="F28"/>
    </sheetView>
  </sheetViews>
  <sheetFormatPr defaultColWidth="9.140625" defaultRowHeight="12.75" outlineLevelRow="1" x14ac:dyDescent="0.2"/>
  <cols>
    <col min="1" max="1" width="7.140625" style="302" customWidth="1"/>
    <col min="2" max="2" width="34.42578125" style="302" customWidth="1"/>
    <col min="3" max="3" width="26.28515625" style="302" customWidth="1"/>
    <col min="4" max="4" width="6" style="302" customWidth="1"/>
    <col min="5" max="5" width="15.140625" style="302" customWidth="1"/>
    <col min="6" max="6" width="13" style="302" customWidth="1"/>
    <col min="7" max="7" width="14.42578125" style="302" customWidth="1"/>
    <col min="8" max="8" width="15.140625" style="302" customWidth="1"/>
    <col min="9" max="10" width="13" style="302" customWidth="1"/>
    <col min="11" max="11" width="15.140625" style="302" customWidth="1"/>
    <col min="12" max="13" width="13" style="302" customWidth="1"/>
    <col min="14" max="16384" width="9.140625" style="302"/>
  </cols>
  <sheetData>
    <row r="1" spans="1:14" s="298" customFormat="1" ht="20.45" customHeight="1" x14ac:dyDescent="0.2">
      <c r="A1" s="2107" t="s">
        <v>523</v>
      </c>
      <c r="B1" s="2107"/>
      <c r="C1" s="2107"/>
      <c r="D1" s="2107"/>
      <c r="E1" s="2107"/>
      <c r="F1" s="2107"/>
      <c r="G1" s="2107"/>
      <c r="H1" s="2107"/>
      <c r="I1" s="2107"/>
      <c r="J1" s="2107"/>
      <c r="K1" s="2107"/>
      <c r="L1" s="2107"/>
      <c r="M1" s="2107"/>
    </row>
    <row r="2" spans="1:14" s="301" customFormat="1" x14ac:dyDescent="0.2">
      <c r="A2" s="2098"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2098"/>
      <c r="C2" s="2098"/>
      <c r="D2" s="2098"/>
      <c r="E2" s="2098"/>
      <c r="F2" s="2098"/>
      <c r="G2" s="2098"/>
      <c r="H2" s="2098"/>
      <c r="I2" s="2098"/>
      <c r="J2" s="2098"/>
      <c r="K2" s="2098"/>
      <c r="L2" s="2098"/>
      <c r="M2" s="416"/>
    </row>
    <row r="3" spans="1:14" s="301" customFormat="1" ht="13.5" thickBot="1" x14ac:dyDescent="0.25">
      <c r="A3" s="2099" t="str">
        <f>+'Прилож.№ 1_Раздел1'!B17</f>
        <v>14 октября</v>
      </c>
      <c r="B3" s="2099"/>
      <c r="C3" s="2099"/>
      <c r="D3" s="2099"/>
      <c r="E3" s="2099"/>
      <c r="F3" s="2099"/>
      <c r="G3" s="2099"/>
      <c r="H3" s="2099"/>
      <c r="I3" s="2099"/>
      <c r="J3" s="2099"/>
    </row>
    <row r="4" spans="1:14" s="544" customFormat="1" ht="19.5" customHeight="1" x14ac:dyDescent="0.2">
      <c r="A4" s="1786" t="s">
        <v>423</v>
      </c>
      <c r="B4" s="1788"/>
      <c r="C4" s="1788"/>
      <c r="D4" s="2103" t="s">
        <v>422</v>
      </c>
      <c r="E4" s="2089" t="s">
        <v>717</v>
      </c>
      <c r="F4" s="1820"/>
      <c r="G4" s="1821"/>
      <c r="H4" s="2089" t="s">
        <v>718</v>
      </c>
      <c r="I4" s="1820"/>
      <c r="J4" s="1821"/>
      <c r="K4" s="2089" t="s">
        <v>426</v>
      </c>
      <c r="L4" s="1820"/>
      <c r="M4" s="1821"/>
    </row>
    <row r="5" spans="1:14" s="544" customFormat="1" ht="14.25" customHeight="1" x14ac:dyDescent="0.2">
      <c r="A5" s="2045"/>
      <c r="B5" s="2046"/>
      <c r="C5" s="2046"/>
      <c r="D5" s="2104"/>
      <c r="E5" s="2100" t="s">
        <v>209</v>
      </c>
      <c r="F5" s="2101"/>
      <c r="G5" s="2101"/>
      <c r="H5" s="545" t="s">
        <v>209</v>
      </c>
      <c r="I5" s="504"/>
      <c r="J5" s="546"/>
      <c r="K5" s="2100" t="s">
        <v>209</v>
      </c>
      <c r="L5" s="2101"/>
      <c r="M5" s="2102"/>
    </row>
    <row r="6" spans="1:14" s="544" customFormat="1" ht="18.75" customHeight="1" x14ac:dyDescent="0.2">
      <c r="A6" s="2045"/>
      <c r="B6" s="2046"/>
      <c r="C6" s="2046"/>
      <c r="D6" s="2104"/>
      <c r="E6" s="475" t="s">
        <v>849</v>
      </c>
      <c r="F6" s="457" t="s">
        <v>930</v>
      </c>
      <c r="G6" s="457" t="s">
        <v>1055</v>
      </c>
      <c r="H6" s="475" t="s">
        <v>526</v>
      </c>
      <c r="I6" s="457" t="s">
        <v>525</v>
      </c>
      <c r="J6" s="289" t="s">
        <v>525</v>
      </c>
      <c r="K6" s="475" t="s">
        <v>525</v>
      </c>
      <c r="L6" s="457" t="s">
        <v>526</v>
      </c>
      <c r="M6" s="289" t="s">
        <v>525</v>
      </c>
    </row>
    <row r="7" spans="1:14" s="345" customFormat="1" ht="11.25" customHeight="1" thickBot="1" x14ac:dyDescent="0.25">
      <c r="A7" s="2105">
        <v>1</v>
      </c>
      <c r="B7" s="2106"/>
      <c r="C7" s="2106"/>
      <c r="D7" s="162" t="s">
        <v>171</v>
      </c>
      <c r="E7" s="553">
        <v>3</v>
      </c>
      <c r="F7" s="554">
        <v>4</v>
      </c>
      <c r="G7" s="563">
        <v>5</v>
      </c>
      <c r="H7" s="553">
        <v>6</v>
      </c>
      <c r="I7" s="571">
        <v>7</v>
      </c>
      <c r="J7" s="557">
        <v>8</v>
      </c>
      <c r="K7" s="553">
        <v>9</v>
      </c>
      <c r="L7" s="554">
        <v>10</v>
      </c>
      <c r="M7" s="557">
        <v>11</v>
      </c>
    </row>
    <row r="8" spans="1:14" s="107" customFormat="1" ht="30.6" customHeight="1" x14ac:dyDescent="0.2">
      <c r="A8" s="2090" t="s">
        <v>430</v>
      </c>
      <c r="B8" s="2091"/>
      <c r="C8" s="2091"/>
      <c r="D8" s="318"/>
      <c r="E8" s="564">
        <f>+E10+E11+E12</f>
        <v>11266116.040000001</v>
      </c>
      <c r="F8" s="565">
        <f t="shared" ref="F8:M8" si="0">+F10+F11+F12</f>
        <v>9945608</v>
      </c>
      <c r="G8" s="570">
        <f t="shared" si="0"/>
        <v>10171708</v>
      </c>
      <c r="H8" s="564">
        <f t="shared" si="0"/>
        <v>0</v>
      </c>
      <c r="I8" s="565">
        <f t="shared" si="0"/>
        <v>0</v>
      </c>
      <c r="J8" s="570">
        <f t="shared" si="0"/>
        <v>0</v>
      </c>
      <c r="K8" s="564">
        <f t="shared" si="0"/>
        <v>0</v>
      </c>
      <c r="L8" s="565">
        <f t="shared" si="0"/>
        <v>0</v>
      </c>
      <c r="M8" s="566">
        <f t="shared" si="0"/>
        <v>0</v>
      </c>
    </row>
    <row r="9" spans="1:14" s="107" customFormat="1" ht="18" customHeight="1" x14ac:dyDescent="0.2">
      <c r="A9" s="2073" t="s">
        <v>483</v>
      </c>
      <c r="B9" s="2074"/>
      <c r="C9" s="2074"/>
      <c r="D9" s="319"/>
      <c r="E9" s="561"/>
      <c r="F9" s="555"/>
      <c r="G9" s="547"/>
      <c r="H9" s="561"/>
      <c r="I9" s="548"/>
      <c r="J9" s="104"/>
      <c r="K9" s="561"/>
      <c r="L9" s="555"/>
      <c r="M9" s="549"/>
    </row>
    <row r="10" spans="1:14" s="107" customFormat="1" ht="12" customHeight="1" x14ac:dyDescent="0.2">
      <c r="A10" s="2073" t="s">
        <v>347</v>
      </c>
      <c r="B10" s="2074"/>
      <c r="C10" s="2074"/>
      <c r="D10" s="320">
        <v>4</v>
      </c>
      <c r="E10" s="561">
        <v>9019697.4800000004</v>
      </c>
      <c r="F10" s="555">
        <v>8926700</v>
      </c>
      <c r="G10" s="547">
        <v>9152800</v>
      </c>
      <c r="H10" s="561"/>
      <c r="I10" s="548"/>
      <c r="J10" s="104"/>
      <c r="K10" s="561"/>
      <c r="L10" s="555"/>
      <c r="M10" s="549"/>
    </row>
    <row r="11" spans="1:14" s="107" customFormat="1" ht="27" customHeight="1" x14ac:dyDescent="0.2">
      <c r="A11" s="2073" t="s">
        <v>348</v>
      </c>
      <c r="B11" s="2074"/>
      <c r="C11" s="2074"/>
      <c r="D11" s="320">
        <v>5</v>
      </c>
      <c r="E11" s="561">
        <v>1199322.49</v>
      </c>
      <c r="F11" s="555">
        <v>1018908</v>
      </c>
      <c r="G11" s="547">
        <v>1018908</v>
      </c>
      <c r="H11" s="561"/>
      <c r="I11" s="548"/>
      <c r="J11" s="104"/>
      <c r="K11" s="561"/>
      <c r="L11" s="555"/>
      <c r="M11" s="549"/>
    </row>
    <row r="12" spans="1:14" s="107" customFormat="1" ht="32.450000000000003" customHeight="1" thickBot="1" x14ac:dyDescent="0.25">
      <c r="A12" s="2076" t="s">
        <v>349</v>
      </c>
      <c r="B12" s="2077"/>
      <c r="C12" s="2077"/>
      <c r="D12" s="321">
        <v>2</v>
      </c>
      <c r="E12" s="567">
        <v>1047096.07</v>
      </c>
      <c r="F12" s="568"/>
      <c r="G12" s="550"/>
      <c r="H12" s="567"/>
      <c r="I12" s="551"/>
      <c r="J12" s="572"/>
      <c r="K12" s="567"/>
      <c r="L12" s="568"/>
      <c r="M12" s="552"/>
    </row>
    <row r="13" spans="1:14" s="107" customFormat="1" ht="18.75" customHeight="1" x14ac:dyDescent="0.2">
      <c r="A13" s="113"/>
      <c r="B13" s="154" t="s">
        <v>305</v>
      </c>
      <c r="C13" s="86">
        <v>213</v>
      </c>
      <c r="D13" s="1799" t="s">
        <v>315</v>
      </c>
      <c r="E13" s="1799"/>
      <c r="F13" s="1799"/>
      <c r="G13" s="1799"/>
      <c r="H13" s="1799"/>
      <c r="I13" s="1799"/>
      <c r="J13" s="1799"/>
      <c r="K13" s="1799"/>
      <c r="L13" s="1799"/>
      <c r="M13" s="1799"/>
      <c r="N13" s="1799"/>
    </row>
    <row r="14" spans="1:14" s="129" customFormat="1" x14ac:dyDescent="0.2">
      <c r="B14" s="154" t="s">
        <v>306</v>
      </c>
      <c r="C14" s="86">
        <v>119</v>
      </c>
      <c r="D14" s="1799" t="s">
        <v>316</v>
      </c>
      <c r="E14" s="1799"/>
      <c r="F14" s="1799"/>
      <c r="G14" s="1799"/>
      <c r="H14" s="1799"/>
      <c r="I14" s="1799"/>
      <c r="J14" s="1799"/>
      <c r="K14" s="1799"/>
      <c r="L14" s="1799"/>
      <c r="M14" s="1799"/>
    </row>
    <row r="15" spans="1:14" s="129" customFormat="1" ht="13.5" thickBot="1" x14ac:dyDescent="0.25">
      <c r="B15" s="154"/>
      <c r="C15" s="86"/>
      <c r="D15" s="113"/>
      <c r="E15" s="113"/>
      <c r="F15" s="113"/>
      <c r="G15" s="113"/>
      <c r="H15" s="113"/>
      <c r="I15" s="113"/>
      <c r="J15" s="113"/>
      <c r="K15" s="113"/>
      <c r="L15" s="113"/>
      <c r="M15" s="113"/>
    </row>
    <row r="16" spans="1:14" s="129" customFormat="1" ht="13.5" thickBot="1" x14ac:dyDescent="0.25">
      <c r="A16" s="1809" t="s">
        <v>219</v>
      </c>
      <c r="B16" s="1810"/>
      <c r="C16" s="1810"/>
      <c r="D16" s="2035"/>
      <c r="E16" s="1809" t="s">
        <v>209</v>
      </c>
      <c r="F16" s="1810"/>
      <c r="G16" s="1810"/>
      <c r="H16" s="1810"/>
      <c r="I16" s="1810"/>
      <c r="J16" s="1810"/>
      <c r="K16" s="1810"/>
      <c r="L16" s="1810"/>
      <c r="M16" s="2035"/>
    </row>
    <row r="17" spans="1:13" s="129" customFormat="1" x14ac:dyDescent="0.2">
      <c r="A17" s="2041"/>
      <c r="B17" s="2042"/>
      <c r="C17" s="2042"/>
      <c r="D17" s="2042"/>
      <c r="E17" s="2089" t="s">
        <v>915</v>
      </c>
      <c r="F17" s="1820"/>
      <c r="G17" s="1821"/>
      <c r="H17" s="2089" t="s">
        <v>916</v>
      </c>
      <c r="I17" s="1820"/>
      <c r="J17" s="1820"/>
      <c r="K17" s="1786" t="s">
        <v>1170</v>
      </c>
      <c r="L17" s="1788"/>
      <c r="M17" s="1790"/>
    </row>
    <row r="18" spans="1:13" s="129" customFormat="1" ht="13.5" thickBot="1" x14ac:dyDescent="0.25">
      <c r="A18" s="1875"/>
      <c r="B18" s="1876"/>
      <c r="C18" s="1876"/>
      <c r="D18" s="1876"/>
      <c r="E18" s="891" t="s">
        <v>806</v>
      </c>
      <c r="F18" s="852" t="s">
        <v>808</v>
      </c>
      <c r="G18" s="850" t="s">
        <v>809</v>
      </c>
      <c r="H18" s="891" t="s">
        <v>806</v>
      </c>
      <c r="I18" s="852" t="s">
        <v>808</v>
      </c>
      <c r="J18" s="850" t="s">
        <v>809</v>
      </c>
      <c r="K18" s="891" t="s">
        <v>806</v>
      </c>
      <c r="L18" s="852" t="s">
        <v>808</v>
      </c>
      <c r="M18" s="850" t="s">
        <v>809</v>
      </c>
    </row>
    <row r="19" spans="1:13" s="129" customFormat="1" ht="13.15" customHeight="1" x14ac:dyDescent="0.2">
      <c r="A19" s="2090" t="s">
        <v>289</v>
      </c>
      <c r="B19" s="2091"/>
      <c r="C19" s="2091"/>
      <c r="D19" s="2092"/>
      <c r="E19" s="589">
        <v>6551702.0999999996</v>
      </c>
      <c r="F19" s="165">
        <f t="shared" ref="F19:M19" si="1">ROUND(F20*F21,2)</f>
        <v>873678.64</v>
      </c>
      <c r="G19" s="393">
        <v>762785.14</v>
      </c>
      <c r="H19" s="589">
        <f t="shared" si="1"/>
        <v>6502914</v>
      </c>
      <c r="I19" s="165">
        <f t="shared" si="1"/>
        <v>742280</v>
      </c>
      <c r="J19" s="103">
        <f t="shared" si="1"/>
        <v>0</v>
      </c>
      <c r="K19" s="589">
        <f t="shared" si="1"/>
        <v>6667584</v>
      </c>
      <c r="L19" s="165">
        <f t="shared" si="1"/>
        <v>742280</v>
      </c>
      <c r="M19" s="393">
        <f t="shared" si="1"/>
        <v>0</v>
      </c>
    </row>
    <row r="20" spans="1:13" s="129" customFormat="1" ht="13.15" customHeight="1" x14ac:dyDescent="0.2">
      <c r="A20" s="2073" t="s">
        <v>288</v>
      </c>
      <c r="B20" s="2074"/>
      <c r="C20" s="2074"/>
      <c r="D20" s="2075"/>
      <c r="E20" s="561">
        <v>30097504.629999999</v>
      </c>
      <c r="F20" s="555">
        <v>3971266.53</v>
      </c>
      <c r="G20" s="558">
        <v>3467206.55</v>
      </c>
      <c r="H20" s="561">
        <v>29558700</v>
      </c>
      <c r="I20" s="555">
        <v>3374000</v>
      </c>
      <c r="J20" s="547"/>
      <c r="K20" s="561">
        <v>30307200</v>
      </c>
      <c r="L20" s="555">
        <v>3374000</v>
      </c>
      <c r="M20" s="558"/>
    </row>
    <row r="21" spans="1:13" s="129" customFormat="1" x14ac:dyDescent="0.2">
      <c r="A21" s="2073" t="s">
        <v>249</v>
      </c>
      <c r="B21" s="2074"/>
      <c r="C21" s="2074"/>
      <c r="D21" s="2075"/>
      <c r="E21" s="562">
        <v>0.22</v>
      </c>
      <c r="F21" s="556">
        <v>0.22</v>
      </c>
      <c r="G21" s="559">
        <v>0.22</v>
      </c>
      <c r="H21" s="562">
        <v>0.22</v>
      </c>
      <c r="I21" s="556">
        <v>0.22</v>
      </c>
      <c r="J21" s="582">
        <v>0.22</v>
      </c>
      <c r="K21" s="562">
        <v>0.22</v>
      </c>
      <c r="L21" s="556">
        <v>0.22</v>
      </c>
      <c r="M21" s="559">
        <v>0.22</v>
      </c>
    </row>
    <row r="22" spans="1:13" s="129" customFormat="1" ht="28.15" customHeight="1" x14ac:dyDescent="0.2">
      <c r="A22" s="2095" t="s">
        <v>299</v>
      </c>
      <c r="B22" s="2096"/>
      <c r="C22" s="2096"/>
      <c r="D22" s="2097"/>
      <c r="E22" s="473">
        <f>ROUND(E23*E24,2)</f>
        <v>872827.63</v>
      </c>
      <c r="F22" s="85">
        <f t="shared" ref="F22" si="2">ROUND(F23*F24,2)</f>
        <v>115166.73</v>
      </c>
      <c r="G22" s="368">
        <f t="shared" ref="G22" si="3">ROUND(G23*G24,2)</f>
        <v>100548.99</v>
      </c>
      <c r="H22" s="473">
        <f t="shared" ref="H22" si="4">ROUND(H23*H24,2)</f>
        <v>857202.3</v>
      </c>
      <c r="I22" s="85">
        <f t="shared" ref="I22" si="5">ROUND(I23*I24,2)</f>
        <v>97846</v>
      </c>
      <c r="J22" s="471">
        <f t="shared" ref="J22" si="6">ROUND(J23*J24,2)</f>
        <v>0</v>
      </c>
      <c r="K22" s="473">
        <f t="shared" ref="K22" si="7">ROUND(K23*K24,2)</f>
        <v>878908.8</v>
      </c>
      <c r="L22" s="85">
        <f t="shared" ref="L22" si="8">ROUND(L23*L24,2)</f>
        <v>97846</v>
      </c>
      <c r="M22" s="368">
        <f t="shared" ref="M22" si="9">ROUND(M23*M24,2)</f>
        <v>0</v>
      </c>
    </row>
    <row r="23" spans="1:13" s="129" customFormat="1" ht="13.15" customHeight="1" x14ac:dyDescent="0.2">
      <c r="A23" s="2073" t="s">
        <v>288</v>
      </c>
      <c r="B23" s="2074"/>
      <c r="C23" s="2074"/>
      <c r="D23" s="2075"/>
      <c r="E23" s="561">
        <v>30097504.629999999</v>
      </c>
      <c r="F23" s="555">
        <v>3971266.53</v>
      </c>
      <c r="G23" s="558">
        <v>3467206.55</v>
      </c>
      <c r="H23" s="561">
        <v>29558700</v>
      </c>
      <c r="I23" s="555">
        <v>3374000</v>
      </c>
      <c r="J23" s="547"/>
      <c r="K23" s="561">
        <v>30307200</v>
      </c>
      <c r="L23" s="555">
        <v>3374000</v>
      </c>
      <c r="M23" s="558"/>
    </row>
    <row r="24" spans="1:13" s="129" customFormat="1" x14ac:dyDescent="0.2">
      <c r="A24" s="2073" t="s">
        <v>249</v>
      </c>
      <c r="B24" s="2074"/>
      <c r="C24" s="2074"/>
      <c r="D24" s="2075"/>
      <c r="E24" s="562">
        <v>2.9000000000000001E-2</v>
      </c>
      <c r="F24" s="556">
        <v>2.9000000000000001E-2</v>
      </c>
      <c r="G24" s="559">
        <v>2.9000000000000001E-2</v>
      </c>
      <c r="H24" s="562">
        <v>2.9000000000000001E-2</v>
      </c>
      <c r="I24" s="556">
        <v>2.9000000000000001E-2</v>
      </c>
      <c r="J24" s="582">
        <v>2.9000000000000001E-2</v>
      </c>
      <c r="K24" s="562">
        <v>2.9000000000000001E-2</v>
      </c>
      <c r="L24" s="556">
        <v>2.9000000000000001E-2</v>
      </c>
      <c r="M24" s="559">
        <v>2.9000000000000001E-2</v>
      </c>
    </row>
    <row r="25" spans="1:13" s="129" customFormat="1" ht="15.6" customHeight="1" x14ac:dyDescent="0.2">
      <c r="A25" s="2095" t="s">
        <v>300</v>
      </c>
      <c r="B25" s="2096"/>
      <c r="C25" s="2096"/>
      <c r="D25" s="2097"/>
      <c r="E25" s="473">
        <f>ROUND(E26*E27,2)</f>
        <v>1534972.74</v>
      </c>
      <c r="F25" s="85">
        <f t="shared" ref="F25" si="10">ROUND(F26*F27,2)</f>
        <v>202534.59</v>
      </c>
      <c r="G25" s="368">
        <f t="shared" ref="G25" si="11">ROUND(G26*G27,2)</f>
        <v>176827.53</v>
      </c>
      <c r="H25" s="473">
        <f t="shared" ref="H25" si="12">ROUND(H26*H27,2)</f>
        <v>1507493.7</v>
      </c>
      <c r="I25" s="85">
        <f t="shared" ref="I25" si="13">ROUND(I26*I27,2)</f>
        <v>172074</v>
      </c>
      <c r="J25" s="471">
        <f t="shared" ref="J25" si="14">ROUND(J26*J27,2)</f>
        <v>0</v>
      </c>
      <c r="K25" s="473">
        <f t="shared" ref="K25" si="15">ROUND(K26*K27,2)</f>
        <v>1545667.2</v>
      </c>
      <c r="L25" s="85">
        <f t="shared" ref="L25" si="16">ROUND(L26*L27,2)</f>
        <v>172074</v>
      </c>
      <c r="M25" s="368">
        <f t="shared" ref="M25" si="17">ROUND(M26*M27,2)</f>
        <v>0</v>
      </c>
    </row>
    <row r="26" spans="1:13" s="129" customFormat="1" ht="13.15" customHeight="1" x14ac:dyDescent="0.2">
      <c r="A26" s="2073" t="s">
        <v>288</v>
      </c>
      <c r="B26" s="2074"/>
      <c r="C26" s="2074"/>
      <c r="D26" s="2075"/>
      <c r="E26" s="561">
        <v>30097504.629999999</v>
      </c>
      <c r="F26" s="555">
        <v>3971266.53</v>
      </c>
      <c r="G26" s="558">
        <v>3467206.55</v>
      </c>
      <c r="H26" s="561">
        <v>29558700</v>
      </c>
      <c r="I26" s="555">
        <v>3374000</v>
      </c>
      <c r="J26" s="547"/>
      <c r="K26" s="561">
        <v>30307200</v>
      </c>
      <c r="L26" s="555">
        <v>3374000</v>
      </c>
      <c r="M26" s="558"/>
    </row>
    <row r="27" spans="1:13" s="129" customFormat="1" x14ac:dyDescent="0.2">
      <c r="A27" s="2073" t="s">
        <v>249</v>
      </c>
      <c r="B27" s="2074"/>
      <c r="C27" s="2074"/>
      <c r="D27" s="2075"/>
      <c r="E27" s="562">
        <v>5.0999999999999997E-2</v>
      </c>
      <c r="F27" s="556">
        <v>5.0999999999999997E-2</v>
      </c>
      <c r="G27" s="559">
        <v>5.0999999999999997E-2</v>
      </c>
      <c r="H27" s="562">
        <v>5.0999999999999997E-2</v>
      </c>
      <c r="I27" s="556">
        <v>5.0999999999999997E-2</v>
      </c>
      <c r="J27" s="582">
        <v>5.0999999999999997E-2</v>
      </c>
      <c r="K27" s="562">
        <v>5.0999999999999997E-2</v>
      </c>
      <c r="L27" s="556">
        <v>5.0999999999999997E-2</v>
      </c>
      <c r="M27" s="559">
        <v>5.0999999999999997E-2</v>
      </c>
    </row>
    <row r="28" spans="1:13" s="129" customFormat="1" ht="26.45" customHeight="1" x14ac:dyDescent="0.2">
      <c r="A28" s="2095" t="s">
        <v>301</v>
      </c>
      <c r="B28" s="2096"/>
      <c r="C28" s="2096"/>
      <c r="D28" s="2097"/>
      <c r="E28" s="473">
        <f>ROUND(E29*E30,2)</f>
        <v>60195.01</v>
      </c>
      <c r="F28" s="85">
        <v>7942.53</v>
      </c>
      <c r="G28" s="368">
        <f>G29*G30</f>
        <v>6934.4130999999998</v>
      </c>
      <c r="H28" s="473">
        <f t="shared" ref="H28" si="18">ROUND(H29*H30,2)</f>
        <v>59117.4</v>
      </c>
      <c r="I28" s="85">
        <v>6708</v>
      </c>
      <c r="J28" s="471">
        <f t="shared" ref="J28" si="19">ROUND(J29*J30,2)</f>
        <v>0</v>
      </c>
      <c r="K28" s="473">
        <f t="shared" ref="K28" si="20">ROUND(K29*K30,2)</f>
        <v>60614.400000000001</v>
      </c>
      <c r="L28" s="85">
        <v>6708</v>
      </c>
      <c r="M28" s="368">
        <f t="shared" ref="M28" si="21">ROUND(M29*M30,2)</f>
        <v>0</v>
      </c>
    </row>
    <row r="29" spans="1:13" s="129" customFormat="1" ht="13.15" customHeight="1" x14ac:dyDescent="0.2">
      <c r="A29" s="2073" t="s">
        <v>288</v>
      </c>
      <c r="B29" s="2074"/>
      <c r="C29" s="2074"/>
      <c r="D29" s="2075"/>
      <c r="E29" s="561">
        <v>30097504.629999999</v>
      </c>
      <c r="F29" s="555">
        <v>3971266.53</v>
      </c>
      <c r="G29" s="558">
        <v>3467206.55</v>
      </c>
      <c r="H29" s="561">
        <v>29558700</v>
      </c>
      <c r="I29" s="555">
        <v>3374000</v>
      </c>
      <c r="J29" s="547"/>
      <c r="K29" s="561">
        <v>30307200</v>
      </c>
      <c r="L29" s="555">
        <v>3374000</v>
      </c>
      <c r="M29" s="558"/>
    </row>
    <row r="30" spans="1:13" s="129" customFormat="1" x14ac:dyDescent="0.2">
      <c r="A30" s="2073" t="s">
        <v>249</v>
      </c>
      <c r="B30" s="2074"/>
      <c r="C30" s="2074"/>
      <c r="D30" s="2075"/>
      <c r="E30" s="562">
        <v>2E-3</v>
      </c>
      <c r="F30" s="556">
        <v>2E-3</v>
      </c>
      <c r="G30" s="559">
        <v>2E-3</v>
      </c>
      <c r="H30" s="562">
        <v>2E-3</v>
      </c>
      <c r="I30" s="556">
        <v>2E-3</v>
      </c>
      <c r="J30" s="582">
        <v>2E-3</v>
      </c>
      <c r="K30" s="562">
        <v>2E-3</v>
      </c>
      <c r="L30" s="556">
        <v>2E-3</v>
      </c>
      <c r="M30" s="559">
        <v>2E-3</v>
      </c>
    </row>
    <row r="31" spans="1:13" s="129" customFormat="1" ht="13.5" thickBot="1" x14ac:dyDescent="0.25">
      <c r="A31" s="2093" t="s">
        <v>252</v>
      </c>
      <c r="B31" s="2094"/>
      <c r="C31" s="2094"/>
      <c r="D31" s="2094"/>
      <c r="E31" s="892">
        <f>+E28+E25+E22+E19</f>
        <v>9019697.4800000004</v>
      </c>
      <c r="F31" s="422">
        <f t="shared" ref="F31:M31" si="22">+F28+F25+F22+F19</f>
        <v>1199322.49</v>
      </c>
      <c r="G31" s="383">
        <f t="shared" si="22"/>
        <v>1047096.0731</v>
      </c>
      <c r="H31" s="892">
        <f t="shared" si="22"/>
        <v>8926727.4000000004</v>
      </c>
      <c r="I31" s="422">
        <f t="shared" si="22"/>
        <v>1018908</v>
      </c>
      <c r="J31" s="381">
        <f t="shared" si="22"/>
        <v>0</v>
      </c>
      <c r="K31" s="892">
        <f t="shared" si="22"/>
        <v>9152774.4000000004</v>
      </c>
      <c r="L31" s="422">
        <f t="shared" si="22"/>
        <v>1018908</v>
      </c>
      <c r="M31" s="383">
        <f t="shared" si="22"/>
        <v>0</v>
      </c>
    </row>
    <row r="32" spans="1:13" ht="21" customHeight="1" x14ac:dyDescent="0.2"/>
    <row r="33" spans="1:13" hidden="1" outlineLevel="1" x14ac:dyDescent="0.2">
      <c r="A33" s="113"/>
      <c r="B33" s="154" t="s">
        <v>305</v>
      </c>
      <c r="C33" s="86">
        <v>265</v>
      </c>
      <c r="D33" s="1799" t="s">
        <v>805</v>
      </c>
      <c r="E33" s="1799"/>
      <c r="F33" s="1799"/>
      <c r="G33" s="1799"/>
      <c r="H33" s="1799"/>
      <c r="I33" s="1799"/>
      <c r="J33" s="1799"/>
      <c r="K33" s="1799"/>
      <c r="L33" s="1799"/>
      <c r="M33" s="1799"/>
    </row>
    <row r="34" spans="1:13" ht="31.15" hidden="1" customHeight="1" outlineLevel="1" thickBot="1" x14ac:dyDescent="0.25">
      <c r="A34" s="129"/>
      <c r="B34" s="154" t="s">
        <v>306</v>
      </c>
      <c r="C34" s="86">
        <v>119</v>
      </c>
      <c r="D34" s="1799" t="s">
        <v>316</v>
      </c>
      <c r="E34" s="1799"/>
      <c r="F34" s="1799"/>
      <c r="G34" s="1799"/>
      <c r="H34" s="1799"/>
      <c r="I34" s="1799"/>
      <c r="J34" s="1799"/>
      <c r="K34" s="1799"/>
      <c r="L34" s="1799"/>
      <c r="M34" s="1799"/>
    </row>
    <row r="35" spans="1:13" s="129" customFormat="1" ht="13.5" hidden="1" outlineLevel="1" thickBot="1" x14ac:dyDescent="0.25">
      <c r="A35" s="1809" t="s">
        <v>219</v>
      </c>
      <c r="B35" s="1810"/>
      <c r="C35" s="1810"/>
      <c r="D35" s="2035"/>
      <c r="E35" s="1809" t="s">
        <v>209</v>
      </c>
      <c r="F35" s="1810"/>
      <c r="G35" s="1810"/>
      <c r="H35" s="1810"/>
      <c r="I35" s="1810"/>
      <c r="J35" s="1810"/>
      <c r="K35" s="1810"/>
      <c r="L35" s="1810"/>
      <c r="M35" s="2035"/>
    </row>
    <row r="36" spans="1:13" s="129" customFormat="1" hidden="1" outlineLevel="1" x14ac:dyDescent="0.2">
      <c r="A36" s="2041"/>
      <c r="B36" s="2042"/>
      <c r="C36" s="2042"/>
      <c r="D36" s="2042"/>
      <c r="E36" s="2089" t="s">
        <v>812</v>
      </c>
      <c r="F36" s="1820"/>
      <c r="G36" s="1821"/>
      <c r="H36" s="1820" t="s">
        <v>773</v>
      </c>
      <c r="I36" s="1820"/>
      <c r="J36" s="1820"/>
      <c r="K36" s="1786" t="s">
        <v>773</v>
      </c>
      <c r="L36" s="1788"/>
      <c r="M36" s="1790"/>
    </row>
    <row r="37" spans="1:13" s="129" customFormat="1" ht="13.5" hidden="1" outlineLevel="1" thickBot="1" x14ac:dyDescent="0.25">
      <c r="A37" s="1875"/>
      <c r="B37" s="1876"/>
      <c r="C37" s="1876"/>
      <c r="D37" s="1876"/>
      <c r="E37" s="891" t="s">
        <v>806</v>
      </c>
      <c r="F37" s="852" t="s">
        <v>808</v>
      </c>
      <c r="G37" s="850" t="s">
        <v>809</v>
      </c>
      <c r="H37" s="891" t="s">
        <v>806</v>
      </c>
      <c r="I37" s="852" t="s">
        <v>808</v>
      </c>
      <c r="J37" s="850" t="s">
        <v>809</v>
      </c>
      <c r="K37" s="891" t="s">
        <v>806</v>
      </c>
      <c r="L37" s="852" t="s">
        <v>808</v>
      </c>
      <c r="M37" s="850" t="s">
        <v>809</v>
      </c>
    </row>
    <row r="38" spans="1:13" s="129" customFormat="1" ht="42" hidden="1" customHeight="1" outlineLevel="1" x14ac:dyDescent="0.2">
      <c r="A38" s="2090" t="s">
        <v>716</v>
      </c>
      <c r="B38" s="2091"/>
      <c r="C38" s="2091"/>
      <c r="D38" s="2092"/>
      <c r="E38" s="589">
        <f>+E39*E40</f>
        <v>0</v>
      </c>
      <c r="F38" s="165">
        <f>+F39*F40</f>
        <v>0</v>
      </c>
      <c r="G38" s="393">
        <f>+G39*G40</f>
        <v>0</v>
      </c>
      <c r="H38" s="588">
        <f t="shared" ref="H38" si="23">ROUND(H39*H40,2)</f>
        <v>0</v>
      </c>
      <c r="I38" s="165">
        <f t="shared" ref="I38" si="24">ROUND(I39*I40,2)</f>
        <v>0</v>
      </c>
      <c r="J38" s="103">
        <f t="shared" ref="J38" si="25">ROUND(J39*J40,2)</f>
        <v>0</v>
      </c>
      <c r="K38" s="589">
        <f t="shared" ref="K38" si="26">ROUND(K39*K40,2)</f>
        <v>0</v>
      </c>
      <c r="L38" s="165">
        <f t="shared" ref="L38" si="27">ROUND(L39*L40,2)</f>
        <v>0</v>
      </c>
      <c r="M38" s="393">
        <f t="shared" ref="M38" si="28">ROUND(M39*M40,2)</f>
        <v>0</v>
      </c>
    </row>
    <row r="39" spans="1:13" s="129" customFormat="1" ht="13.15" hidden="1" customHeight="1" outlineLevel="1" x14ac:dyDescent="0.2">
      <c r="A39" s="2073" t="s">
        <v>27</v>
      </c>
      <c r="B39" s="2074"/>
      <c r="C39" s="2074"/>
      <c r="D39" s="2075"/>
      <c r="E39" s="561"/>
      <c r="F39" s="555"/>
      <c r="G39" s="558"/>
      <c r="H39" s="560"/>
      <c r="I39" s="555"/>
      <c r="J39" s="547"/>
      <c r="K39" s="561"/>
      <c r="L39" s="555"/>
      <c r="M39" s="558"/>
    </row>
    <row r="40" spans="1:13" s="129" customFormat="1" ht="13.5" hidden="1" outlineLevel="1" thickBot="1" x14ac:dyDescent="0.25">
      <c r="A40" s="2076" t="s">
        <v>215</v>
      </c>
      <c r="B40" s="2077"/>
      <c r="C40" s="2077"/>
      <c r="D40" s="2078"/>
      <c r="E40" s="573"/>
      <c r="F40" s="574"/>
      <c r="G40" s="575"/>
      <c r="H40" s="576"/>
      <c r="I40" s="577"/>
      <c r="J40" s="580"/>
      <c r="K40" s="579"/>
      <c r="L40" s="577"/>
      <c r="M40" s="578"/>
    </row>
    <row r="41" spans="1:13" collapsed="1" x14ac:dyDescent="0.2">
      <c r="A41" s="469"/>
      <c r="B41" s="317"/>
      <c r="C41" s="317"/>
      <c r="D41" s="317"/>
      <c r="E41" s="317"/>
      <c r="F41" s="317"/>
      <c r="G41" s="317"/>
      <c r="H41" s="317"/>
      <c r="I41" s="317"/>
      <c r="J41" s="317"/>
      <c r="K41" s="315"/>
      <c r="L41" s="315"/>
      <c r="M41" s="315"/>
    </row>
    <row r="42" spans="1:13" ht="23.45" hidden="1" customHeight="1" outlineLevel="1" x14ac:dyDescent="0.2">
      <c r="A42" s="113"/>
      <c r="B42" s="154" t="s">
        <v>305</v>
      </c>
      <c r="C42" s="86">
        <v>266</v>
      </c>
      <c r="D42" s="1799" t="s">
        <v>309</v>
      </c>
      <c r="E42" s="1799"/>
      <c r="F42" s="1799"/>
      <c r="G42" s="1799"/>
      <c r="H42" s="1799"/>
      <c r="I42" s="1799"/>
      <c r="J42" s="1799"/>
      <c r="K42" s="1799"/>
      <c r="L42" s="1799"/>
      <c r="M42" s="1799"/>
    </row>
    <row r="43" spans="1:13" ht="17.45" hidden="1" customHeight="1" outlineLevel="1" thickBot="1" x14ac:dyDescent="0.25">
      <c r="A43" s="129"/>
      <c r="B43" s="154" t="s">
        <v>306</v>
      </c>
      <c r="C43" s="86">
        <v>119</v>
      </c>
      <c r="D43" s="1799" t="s">
        <v>316</v>
      </c>
      <c r="E43" s="1799"/>
      <c r="F43" s="1799"/>
      <c r="G43" s="1799"/>
      <c r="H43" s="1799"/>
      <c r="I43" s="1799"/>
      <c r="J43" s="1799"/>
      <c r="K43" s="1799"/>
      <c r="L43" s="1799"/>
      <c r="M43" s="1799"/>
    </row>
    <row r="44" spans="1:13" s="129" customFormat="1" ht="13.5" hidden="1" outlineLevel="1" thickBot="1" x14ac:dyDescent="0.25">
      <c r="A44" s="1809" t="s">
        <v>219</v>
      </c>
      <c r="B44" s="1810"/>
      <c r="C44" s="1810"/>
      <c r="D44" s="2035"/>
      <c r="E44" s="1809" t="s">
        <v>209</v>
      </c>
      <c r="F44" s="1810"/>
      <c r="G44" s="1810"/>
      <c r="H44" s="1810"/>
      <c r="I44" s="1810"/>
      <c r="J44" s="1810"/>
      <c r="K44" s="1810"/>
      <c r="L44" s="1810"/>
      <c r="M44" s="2035"/>
    </row>
    <row r="45" spans="1:13" s="129" customFormat="1" hidden="1" outlineLevel="1" x14ac:dyDescent="0.2">
      <c r="A45" s="2041"/>
      <c r="B45" s="2042"/>
      <c r="C45" s="2042"/>
      <c r="D45" s="2042"/>
      <c r="E45" s="2089" t="s">
        <v>773</v>
      </c>
      <c r="F45" s="1820"/>
      <c r="G45" s="1821"/>
      <c r="H45" s="1820" t="s">
        <v>773</v>
      </c>
      <c r="I45" s="1820"/>
      <c r="J45" s="1820"/>
      <c r="K45" s="1786" t="s">
        <v>773</v>
      </c>
      <c r="L45" s="1788"/>
      <c r="M45" s="1790"/>
    </row>
    <row r="46" spans="1:13" s="129" customFormat="1" ht="13.5" hidden="1" outlineLevel="1" thickBot="1" x14ac:dyDescent="0.25">
      <c r="A46" s="1875"/>
      <c r="B46" s="1876"/>
      <c r="C46" s="1876"/>
      <c r="D46" s="1876"/>
      <c r="E46" s="891" t="s">
        <v>806</v>
      </c>
      <c r="F46" s="852" t="s">
        <v>808</v>
      </c>
      <c r="G46" s="850" t="s">
        <v>809</v>
      </c>
      <c r="H46" s="891" t="s">
        <v>806</v>
      </c>
      <c r="I46" s="852" t="s">
        <v>808</v>
      </c>
      <c r="J46" s="850" t="s">
        <v>809</v>
      </c>
      <c r="K46" s="891" t="s">
        <v>806</v>
      </c>
      <c r="L46" s="852" t="s">
        <v>808</v>
      </c>
      <c r="M46" s="850" t="s">
        <v>809</v>
      </c>
    </row>
    <row r="47" spans="1:13" s="129" customFormat="1" ht="28.15" hidden="1" customHeight="1" outlineLevel="1" x14ac:dyDescent="0.2">
      <c r="A47" s="2090" t="s">
        <v>715</v>
      </c>
      <c r="B47" s="2091"/>
      <c r="C47" s="2091"/>
      <c r="D47" s="2092"/>
      <c r="E47" s="589">
        <f>+E48*E49</f>
        <v>0</v>
      </c>
      <c r="F47" s="165">
        <f>+F48*F49</f>
        <v>0</v>
      </c>
      <c r="G47" s="393">
        <f>+G48*G49</f>
        <v>0</v>
      </c>
      <c r="H47" s="588">
        <f t="shared" ref="H47" si="29">ROUND(H48*H49,2)</f>
        <v>0</v>
      </c>
      <c r="I47" s="165">
        <f t="shared" ref="I47" si="30">ROUND(I48*I49,2)</f>
        <v>0</v>
      </c>
      <c r="J47" s="103">
        <f t="shared" ref="J47" si="31">ROUND(J48*J49,2)</f>
        <v>0</v>
      </c>
      <c r="K47" s="589">
        <f t="shared" ref="K47" si="32">ROUND(K48*K49,2)</f>
        <v>0</v>
      </c>
      <c r="L47" s="165">
        <f t="shared" ref="L47" si="33">ROUND(L48*L49,2)</f>
        <v>0</v>
      </c>
      <c r="M47" s="393">
        <f t="shared" ref="M47" si="34">ROUND(M48*M49,2)</f>
        <v>0</v>
      </c>
    </row>
    <row r="48" spans="1:13" s="129" customFormat="1" ht="13.15" hidden="1" customHeight="1" outlineLevel="1" x14ac:dyDescent="0.2">
      <c r="A48" s="2073" t="s">
        <v>27</v>
      </c>
      <c r="B48" s="2074"/>
      <c r="C48" s="2074"/>
      <c r="D48" s="2075"/>
      <c r="E48" s="561"/>
      <c r="F48" s="555"/>
      <c r="G48" s="558"/>
      <c r="H48" s="560"/>
      <c r="I48" s="555"/>
      <c r="J48" s="547"/>
      <c r="K48" s="561"/>
      <c r="L48" s="555"/>
      <c r="M48" s="558"/>
    </row>
    <row r="49" spans="1:13" s="129" customFormat="1" ht="13.5" hidden="1" outlineLevel="1" thickBot="1" x14ac:dyDescent="0.25">
      <c r="A49" s="2076" t="s">
        <v>215</v>
      </c>
      <c r="B49" s="2077"/>
      <c r="C49" s="2077"/>
      <c r="D49" s="2078"/>
      <c r="E49" s="573"/>
      <c r="F49" s="574"/>
      <c r="G49" s="575"/>
      <c r="H49" s="576"/>
      <c r="I49" s="577"/>
      <c r="J49" s="580"/>
      <c r="K49" s="579"/>
      <c r="L49" s="577"/>
      <c r="M49" s="578"/>
    </row>
    <row r="50" spans="1:13" collapsed="1" x14ac:dyDescent="0.2"/>
  </sheetData>
  <mergeCells count="56">
    <mergeCell ref="A1:M1"/>
    <mergeCell ref="A38:D38"/>
    <mergeCell ref="A39:D39"/>
    <mergeCell ref="A40:D40"/>
    <mergeCell ref="D42:M42"/>
    <mergeCell ref="H36:J36"/>
    <mergeCell ref="K36:M36"/>
    <mergeCell ref="A26:D26"/>
    <mergeCell ref="A27:D27"/>
    <mergeCell ref="A28:D28"/>
    <mergeCell ref="A29:D29"/>
    <mergeCell ref="A30:D30"/>
    <mergeCell ref="A24:D24"/>
    <mergeCell ref="A25:D25"/>
    <mergeCell ref="E16:M16"/>
    <mergeCell ref="H17:J17"/>
    <mergeCell ref="A47:D47"/>
    <mergeCell ref="A48:D48"/>
    <mergeCell ref="A49:D49"/>
    <mergeCell ref="A44:D46"/>
    <mergeCell ref="E44:M44"/>
    <mergeCell ref="E45:G45"/>
    <mergeCell ref="H45:J45"/>
    <mergeCell ref="K45:M45"/>
    <mergeCell ref="E17:G17"/>
    <mergeCell ref="K17:M17"/>
    <mergeCell ref="A2:L2"/>
    <mergeCell ref="A3:J3"/>
    <mergeCell ref="D13:N13"/>
    <mergeCell ref="A12:C12"/>
    <mergeCell ref="A10:C10"/>
    <mergeCell ref="A8:C8"/>
    <mergeCell ref="H4:J4"/>
    <mergeCell ref="K4:M4"/>
    <mergeCell ref="E5:G5"/>
    <mergeCell ref="K5:M5"/>
    <mergeCell ref="E4:G4"/>
    <mergeCell ref="A4:C6"/>
    <mergeCell ref="D4:D6"/>
    <mergeCell ref="A7:C7"/>
    <mergeCell ref="D43:M43"/>
    <mergeCell ref="A9:C9"/>
    <mergeCell ref="A11:C11"/>
    <mergeCell ref="D14:M14"/>
    <mergeCell ref="D33:M33"/>
    <mergeCell ref="D34:M34"/>
    <mergeCell ref="A35:D37"/>
    <mergeCell ref="E35:M35"/>
    <mergeCell ref="E36:G36"/>
    <mergeCell ref="A16:D18"/>
    <mergeCell ref="A19:D19"/>
    <mergeCell ref="A20:D20"/>
    <mergeCell ref="A21:D21"/>
    <mergeCell ref="A31:D31"/>
    <mergeCell ref="A22:D22"/>
    <mergeCell ref="A23:D23"/>
  </mergeCells>
  <phoneticPr fontId="12" type="noConversion"/>
  <pageMargins left="0.74803149606299213" right="0.15748031496062992" top="0.31496062992125984" bottom="0.19685039370078741" header="0.27559055118110237" footer="0.15748031496062992"/>
  <pageSetup paperSize="9" scale="70" fitToHeight="1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16">
    <tabColor theme="0"/>
    <pageSetUpPr fitToPage="1"/>
  </sheetPr>
  <dimension ref="A1:V25"/>
  <sheetViews>
    <sheetView view="pageBreakPreview" zoomScale="80" zoomScaleNormal="100" zoomScaleSheetLayoutView="80" workbookViewId="0">
      <selection activeCell="H21" sqref="H21"/>
    </sheetView>
  </sheetViews>
  <sheetFormatPr defaultColWidth="4" defaultRowHeight="12.75" outlineLevelRow="1" x14ac:dyDescent="0.2"/>
  <cols>
    <col min="1" max="1" width="61.42578125" style="79" customWidth="1"/>
    <col min="2" max="10" width="10.28515625" style="79" customWidth="1"/>
    <col min="11" max="11" width="22.85546875" style="79" customWidth="1"/>
    <col min="12" max="12" width="8.140625" style="79" customWidth="1"/>
    <col min="13" max="13" width="5.28515625" style="79" customWidth="1"/>
    <col min="14" max="16384" width="4" style="79"/>
  </cols>
  <sheetData>
    <row r="1" spans="1:22" s="90" customFormat="1" ht="15.75" x14ac:dyDescent="0.25">
      <c r="A1" s="2025" t="s">
        <v>528</v>
      </c>
      <c r="B1" s="2025"/>
      <c r="C1" s="2025"/>
      <c r="D1" s="2025"/>
      <c r="E1" s="2025"/>
      <c r="F1" s="2025"/>
      <c r="G1" s="2025"/>
      <c r="H1" s="2025"/>
      <c r="I1" s="2025"/>
      <c r="J1" s="2025"/>
      <c r="K1" s="2025"/>
    </row>
    <row r="2" spans="1:22" s="297" customFormat="1" x14ac:dyDescent="0.2">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row>
    <row r="3" spans="1:22" s="297" customFormat="1" ht="13.5" thickBot="1" x14ac:dyDescent="0.25">
      <c r="A3" s="1686" t="str">
        <f>+'Прилож.№ 1_Раздел1'!B17</f>
        <v>14 октября</v>
      </c>
      <c r="B3" s="1686"/>
      <c r="C3" s="1686"/>
      <c r="D3" s="1686"/>
      <c r="E3" s="1686"/>
      <c r="F3" s="1686"/>
      <c r="G3" s="1686"/>
      <c r="H3" s="1686"/>
    </row>
    <row r="4" spans="1:22" s="101" customFormat="1" ht="19.5" customHeight="1" x14ac:dyDescent="0.2">
      <c r="A4" s="2056" t="s">
        <v>423</v>
      </c>
      <c r="B4" s="2057"/>
      <c r="C4" s="2057"/>
      <c r="D4" s="2057"/>
      <c r="E4" s="2057"/>
      <c r="F4" s="2058"/>
      <c r="G4" s="1817" t="s">
        <v>422</v>
      </c>
      <c r="H4" s="2110" t="s">
        <v>428</v>
      </c>
      <c r="I4" s="2110"/>
      <c r="J4" s="2111"/>
    </row>
    <row r="5" spans="1:22" s="101" customFormat="1" ht="14.25" customHeight="1" x14ac:dyDescent="0.2">
      <c r="A5" s="2059"/>
      <c r="B5" s="2060"/>
      <c r="C5" s="2060"/>
      <c r="D5" s="2060"/>
      <c r="E5" s="2060"/>
      <c r="F5" s="2061"/>
      <c r="G5" s="2048"/>
      <c r="H5" s="2112" t="s">
        <v>209</v>
      </c>
      <c r="I5" s="2112"/>
      <c r="J5" s="2113"/>
    </row>
    <row r="6" spans="1:22" s="101" customFormat="1" ht="18.75" customHeight="1" x14ac:dyDescent="0.2">
      <c r="A6" s="2062"/>
      <c r="B6" s="2063"/>
      <c r="C6" s="2063"/>
      <c r="D6" s="2063"/>
      <c r="E6" s="2063"/>
      <c r="F6" s="2064"/>
      <c r="G6" s="1818"/>
      <c r="H6" s="597" t="s">
        <v>525</v>
      </c>
      <c r="I6" s="597" t="s">
        <v>526</v>
      </c>
      <c r="J6" s="598" t="s">
        <v>525</v>
      </c>
    </row>
    <row r="7" spans="1:22" s="80" customFormat="1" x14ac:dyDescent="0.2">
      <c r="A7" s="2116">
        <v>1</v>
      </c>
      <c r="B7" s="2117"/>
      <c r="C7" s="2117"/>
      <c r="D7" s="2117"/>
      <c r="E7" s="2117"/>
      <c r="F7" s="2118"/>
      <c r="G7" s="172" t="s">
        <v>171</v>
      </c>
      <c r="H7" s="93">
        <v>3</v>
      </c>
      <c r="I7" s="93">
        <v>4</v>
      </c>
      <c r="J7" s="94">
        <v>5</v>
      </c>
    </row>
    <row r="8" spans="1:22" s="80" customFormat="1" ht="18.600000000000001" customHeight="1" x14ac:dyDescent="0.2">
      <c r="A8" s="1780" t="s">
        <v>778</v>
      </c>
      <c r="B8" s="1781"/>
      <c r="C8" s="1781"/>
      <c r="D8" s="1781"/>
      <c r="E8" s="1781"/>
      <c r="F8" s="1782"/>
      <c r="G8" s="85"/>
      <c r="H8" s="593"/>
      <c r="I8" s="593"/>
      <c r="J8" s="594"/>
      <c r="K8" s="1799"/>
      <c r="L8" s="1799"/>
      <c r="M8" s="1799"/>
      <c r="N8" s="1799"/>
      <c r="O8" s="1799"/>
      <c r="P8" s="1799"/>
      <c r="Q8" s="1799"/>
      <c r="R8" s="1799"/>
      <c r="S8" s="1799"/>
      <c r="T8" s="1799"/>
      <c r="U8" s="1799"/>
      <c r="V8" s="1799"/>
    </row>
    <row r="9" spans="1:22" s="80" customFormat="1" ht="13.5" customHeight="1" x14ac:dyDescent="0.2">
      <c r="A9" s="1920" t="s">
        <v>483</v>
      </c>
      <c r="B9" s="1921"/>
      <c r="C9" s="1921"/>
      <c r="D9" s="1921"/>
      <c r="E9" s="1921"/>
      <c r="F9" s="2071"/>
      <c r="G9" s="100"/>
      <c r="H9" s="593"/>
      <c r="I9" s="593"/>
      <c r="J9" s="594"/>
      <c r="K9" s="2114"/>
      <c r="L9" s="2114"/>
      <c r="M9" s="2114"/>
      <c r="N9" s="2114"/>
      <c r="O9" s="2114"/>
      <c r="P9" s="2114"/>
      <c r="Q9" s="2114"/>
      <c r="R9" s="2114"/>
      <c r="S9" s="2114"/>
      <c r="T9" s="2114"/>
      <c r="U9" s="2114"/>
      <c r="V9" s="2114"/>
    </row>
    <row r="10" spans="1:22" s="80" customFormat="1" ht="20.25" customHeight="1" x14ac:dyDescent="0.2">
      <c r="A10" s="1920" t="s">
        <v>347</v>
      </c>
      <c r="B10" s="1921"/>
      <c r="C10" s="1921"/>
      <c r="D10" s="1921"/>
      <c r="E10" s="1921"/>
      <c r="F10" s="2071"/>
      <c r="G10" s="502">
        <v>4</v>
      </c>
      <c r="H10" s="593"/>
      <c r="I10" s="593"/>
      <c r="J10" s="594"/>
    </row>
    <row r="11" spans="1:22" s="80" customFormat="1" ht="19.149999999999999" customHeight="1" x14ac:dyDescent="0.2">
      <c r="A11" s="1920" t="s">
        <v>348</v>
      </c>
      <c r="B11" s="1921"/>
      <c r="C11" s="1921"/>
      <c r="D11" s="1921"/>
      <c r="E11" s="1921"/>
      <c r="F11" s="2071"/>
      <c r="G11" s="502">
        <v>5</v>
      </c>
      <c r="H11" s="593"/>
      <c r="I11" s="593"/>
      <c r="J11" s="594"/>
    </row>
    <row r="12" spans="1:22" s="80" customFormat="1" ht="17.45" customHeight="1" thickBot="1" x14ac:dyDescent="0.25">
      <c r="A12" s="1927" t="s">
        <v>349</v>
      </c>
      <c r="B12" s="1928"/>
      <c r="C12" s="1928"/>
      <c r="D12" s="1928"/>
      <c r="E12" s="1928"/>
      <c r="F12" s="2072"/>
      <c r="G12" s="599">
        <v>2</v>
      </c>
      <c r="H12" s="595"/>
      <c r="I12" s="595"/>
      <c r="J12" s="596"/>
    </row>
    <row r="13" spans="1:22" s="80" customFormat="1" ht="18" customHeight="1" outlineLevel="1" x14ac:dyDescent="0.2">
      <c r="A13" s="2108" t="s">
        <v>529</v>
      </c>
      <c r="B13" s="2108"/>
      <c r="C13" s="2108"/>
      <c r="D13" s="2108"/>
      <c r="E13" s="2108"/>
      <c r="F13" s="2108"/>
      <c r="G13" s="2108"/>
      <c r="H13" s="2108"/>
      <c r="I13" s="2108"/>
      <c r="J13" s="2108"/>
    </row>
    <row r="14" spans="1:22" ht="17.25" customHeight="1" outlineLevel="1" x14ac:dyDescent="0.2">
      <c r="A14" s="110" t="s">
        <v>305</v>
      </c>
      <c r="B14" s="97">
        <v>264</v>
      </c>
      <c r="C14" s="1799" t="s">
        <v>317</v>
      </c>
      <c r="D14" s="1799"/>
      <c r="E14" s="1799"/>
      <c r="F14" s="1799"/>
      <c r="G14" s="1799"/>
      <c r="H14" s="1799"/>
      <c r="I14" s="1799"/>
      <c r="J14" s="1799"/>
      <c r="K14" s="1799"/>
      <c r="L14" s="1799"/>
    </row>
    <row r="15" spans="1:22" s="98" customFormat="1" ht="30.6" customHeight="1" outlineLevel="1" thickBot="1" x14ac:dyDescent="0.25">
      <c r="A15" s="111" t="s">
        <v>306</v>
      </c>
      <c r="B15" s="99">
        <v>321</v>
      </c>
      <c r="C15" s="2115" t="s">
        <v>318</v>
      </c>
      <c r="D15" s="2115"/>
      <c r="E15" s="2115"/>
      <c r="F15" s="2115"/>
      <c r="G15" s="2115"/>
      <c r="H15" s="2115"/>
      <c r="I15" s="2115"/>
      <c r="J15" s="2115"/>
      <c r="K15" s="166"/>
      <c r="L15" s="166"/>
    </row>
    <row r="16" spans="1:22" s="129" customFormat="1" ht="13.5" outlineLevel="1" thickBot="1" x14ac:dyDescent="0.25">
      <c r="A16" s="1809" t="s">
        <v>219</v>
      </c>
      <c r="B16" s="1809" t="s">
        <v>209</v>
      </c>
      <c r="C16" s="1810"/>
      <c r="D16" s="1810"/>
      <c r="E16" s="1810"/>
      <c r="F16" s="1810"/>
      <c r="G16" s="1810"/>
      <c r="H16" s="1810"/>
      <c r="I16" s="1810"/>
      <c r="J16" s="2035"/>
    </row>
    <row r="17" spans="1:10" s="129" customFormat="1" outlineLevel="1" x14ac:dyDescent="0.2">
      <c r="A17" s="2041"/>
      <c r="B17" s="2089" t="s">
        <v>773</v>
      </c>
      <c r="C17" s="1820"/>
      <c r="D17" s="1821"/>
      <c r="E17" s="1820" t="s">
        <v>773</v>
      </c>
      <c r="F17" s="1820"/>
      <c r="G17" s="1820"/>
      <c r="H17" s="1786" t="s">
        <v>773</v>
      </c>
      <c r="I17" s="1788"/>
      <c r="J17" s="1790"/>
    </row>
    <row r="18" spans="1:10" s="129" customFormat="1" ht="13.5" outlineLevel="1" thickBot="1" x14ac:dyDescent="0.25">
      <c r="A18" s="1875"/>
      <c r="B18" s="891" t="s">
        <v>806</v>
      </c>
      <c r="C18" s="852" t="s">
        <v>808</v>
      </c>
      <c r="D18" s="850" t="s">
        <v>809</v>
      </c>
      <c r="E18" s="891" t="s">
        <v>806</v>
      </c>
      <c r="F18" s="852" t="s">
        <v>808</v>
      </c>
      <c r="G18" s="850" t="s">
        <v>809</v>
      </c>
      <c r="H18" s="891" t="s">
        <v>806</v>
      </c>
      <c r="I18" s="852" t="s">
        <v>808</v>
      </c>
      <c r="J18" s="850" t="s">
        <v>809</v>
      </c>
    </row>
    <row r="19" spans="1:10" s="129" customFormat="1" ht="42" customHeight="1" outlineLevel="1" x14ac:dyDescent="0.2">
      <c r="A19" s="464" t="s">
        <v>29</v>
      </c>
      <c r="B19" s="589">
        <f>+B21</f>
        <v>0</v>
      </c>
      <c r="C19" s="588">
        <f t="shared" ref="C19:J19" si="0">+C21</f>
        <v>0</v>
      </c>
      <c r="D19" s="600">
        <f t="shared" si="0"/>
        <v>0</v>
      </c>
      <c r="E19" s="588">
        <f t="shared" si="0"/>
        <v>0</v>
      </c>
      <c r="F19" s="588">
        <f t="shared" si="0"/>
        <v>0</v>
      </c>
      <c r="G19" s="590">
        <f t="shared" si="0"/>
        <v>0</v>
      </c>
      <c r="H19" s="589">
        <f t="shared" si="0"/>
        <v>0</v>
      </c>
      <c r="I19" s="588">
        <f t="shared" si="0"/>
        <v>0</v>
      </c>
      <c r="J19" s="600">
        <f t="shared" si="0"/>
        <v>0</v>
      </c>
    </row>
    <row r="20" spans="1:10" s="129" customFormat="1" ht="15" customHeight="1" outlineLevel="1" x14ac:dyDescent="0.2">
      <c r="A20" s="458" t="s">
        <v>230</v>
      </c>
      <c r="B20" s="473"/>
      <c r="C20" s="85"/>
      <c r="D20" s="368"/>
      <c r="E20" s="472"/>
      <c r="F20" s="85"/>
      <c r="G20" s="471"/>
      <c r="H20" s="473"/>
      <c r="I20" s="85"/>
      <c r="J20" s="368"/>
    </row>
    <row r="21" spans="1:10" s="129" customFormat="1" ht="42" customHeight="1" outlineLevel="1" x14ac:dyDescent="0.2">
      <c r="A21" s="460" t="s">
        <v>30</v>
      </c>
      <c r="B21" s="473">
        <f>+B22*B23*B24</f>
        <v>0</v>
      </c>
      <c r="C21" s="472">
        <f t="shared" ref="C21:J21" si="1">+C22*C23*C24</f>
        <v>0</v>
      </c>
      <c r="D21" s="485">
        <f t="shared" si="1"/>
        <v>0</v>
      </c>
      <c r="E21" s="472">
        <f t="shared" si="1"/>
        <v>0</v>
      </c>
      <c r="F21" s="472">
        <f t="shared" si="1"/>
        <v>0</v>
      </c>
      <c r="G21" s="591">
        <f t="shared" si="1"/>
        <v>0</v>
      </c>
      <c r="H21" s="473">
        <f t="shared" si="1"/>
        <v>0</v>
      </c>
      <c r="I21" s="472">
        <f t="shared" si="1"/>
        <v>0</v>
      </c>
      <c r="J21" s="485">
        <f t="shared" si="1"/>
        <v>0</v>
      </c>
    </row>
    <row r="22" spans="1:10" s="129" customFormat="1" ht="13.15" customHeight="1" outlineLevel="1" x14ac:dyDescent="0.2">
      <c r="A22" s="458" t="s">
        <v>776</v>
      </c>
      <c r="B22" s="561"/>
      <c r="C22" s="555"/>
      <c r="D22" s="558"/>
      <c r="E22" s="560"/>
      <c r="F22" s="555"/>
      <c r="G22" s="547"/>
      <c r="H22" s="561"/>
      <c r="I22" s="555"/>
      <c r="J22" s="558"/>
    </row>
    <row r="23" spans="1:10" s="129" customFormat="1" ht="13.15" customHeight="1" outlineLevel="1" x14ac:dyDescent="0.2">
      <c r="A23" s="458" t="s">
        <v>775</v>
      </c>
      <c r="B23" s="583"/>
      <c r="C23" s="584"/>
      <c r="D23" s="585"/>
      <c r="E23" s="586"/>
      <c r="F23" s="584"/>
      <c r="G23" s="587"/>
      <c r="H23" s="583"/>
      <c r="I23" s="584"/>
      <c r="J23" s="585"/>
    </row>
    <row r="24" spans="1:10" s="129" customFormat="1" ht="13.5" outlineLevel="1" thickBot="1" x14ac:dyDescent="0.25">
      <c r="A24" s="459" t="s">
        <v>774</v>
      </c>
      <c r="B24" s="573"/>
      <c r="C24" s="574"/>
      <c r="D24" s="575"/>
      <c r="E24" s="576"/>
      <c r="F24" s="577"/>
      <c r="G24" s="580"/>
      <c r="H24" s="579"/>
      <c r="I24" s="577"/>
      <c r="J24" s="578"/>
    </row>
    <row r="25" spans="1:10" ht="17.25" customHeight="1" x14ac:dyDescent="0.2">
      <c r="A25" s="2109"/>
      <c r="B25" s="2109"/>
      <c r="C25" s="2109"/>
      <c r="D25" s="2109"/>
      <c r="E25" s="2109"/>
      <c r="F25" s="2109"/>
      <c r="G25" s="2109"/>
      <c r="H25" s="2109"/>
      <c r="I25" s="2109"/>
      <c r="J25" s="2109"/>
    </row>
  </sheetData>
  <mergeCells count="24">
    <mergeCell ref="C14:L14"/>
    <mergeCell ref="C15:J15"/>
    <mergeCell ref="A7:F7"/>
    <mergeCell ref="A8:F8"/>
    <mergeCell ref="A9:F9"/>
    <mergeCell ref="A10:F10"/>
    <mergeCell ref="A11:F11"/>
    <mergeCell ref="A12:F12"/>
    <mergeCell ref="A1:K1"/>
    <mergeCell ref="A13:J13"/>
    <mergeCell ref="A25:J25"/>
    <mergeCell ref="A2:J2"/>
    <mergeCell ref="A3:H3"/>
    <mergeCell ref="H4:J4"/>
    <mergeCell ref="G4:G6"/>
    <mergeCell ref="A4:F6"/>
    <mergeCell ref="A16:A18"/>
    <mergeCell ref="B16:J16"/>
    <mergeCell ref="B17:D17"/>
    <mergeCell ref="E17:G17"/>
    <mergeCell ref="H17:J17"/>
    <mergeCell ref="H5:J5"/>
    <mergeCell ref="K8:V8"/>
    <mergeCell ref="K9:V9"/>
  </mergeCells>
  <phoneticPr fontId="12" type="noConversion"/>
  <pageMargins left="0.74803149606299213" right="0.15748031496062992" top="0.70866141732283472" bottom="0.23622047244094491" header="0.6692913385826772" footer="0.15748031496062992"/>
  <pageSetup paperSize="9" scale="91" fitToHeight="1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17">
    <pageSetUpPr fitToPage="1"/>
  </sheetPr>
  <dimension ref="A1:W30"/>
  <sheetViews>
    <sheetView view="pageBreakPreview" zoomScale="90" zoomScaleNormal="100" zoomScaleSheetLayoutView="90" workbookViewId="0">
      <selection activeCell="B18" sqref="B18:J18"/>
    </sheetView>
  </sheetViews>
  <sheetFormatPr defaultColWidth="4" defaultRowHeight="12.75" x14ac:dyDescent="0.2"/>
  <cols>
    <col min="1" max="1" width="71.7109375" style="79" customWidth="1"/>
    <col min="2" max="10" width="10.28515625" style="79" customWidth="1"/>
    <col min="11" max="12" width="7.42578125" style="79" customWidth="1"/>
    <col min="13" max="13" width="11.28515625" style="79" customWidth="1"/>
    <col min="14" max="14" width="22.85546875" style="79" customWidth="1"/>
    <col min="15" max="15" width="8.140625" style="79" customWidth="1"/>
    <col min="16" max="16" width="5.28515625" style="79" customWidth="1"/>
    <col min="17" max="16384" width="4" style="79"/>
  </cols>
  <sheetData>
    <row r="1" spans="1:23" s="90" customFormat="1" ht="15.75" x14ac:dyDescent="0.25">
      <c r="A1" s="2025" t="s">
        <v>528</v>
      </c>
      <c r="B1" s="2025"/>
      <c r="C1" s="2025"/>
      <c r="D1" s="2025"/>
      <c r="E1" s="2025"/>
      <c r="F1" s="2025"/>
      <c r="G1" s="2025"/>
      <c r="H1" s="2025"/>
      <c r="I1" s="2025"/>
      <c r="J1" s="2025"/>
      <c r="K1" s="2025"/>
      <c r="L1" s="2025"/>
      <c r="M1" s="2025"/>
      <c r="N1" s="2025"/>
    </row>
    <row r="2" spans="1:23" s="297" customFormat="1" x14ac:dyDescent="0.2">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c r="K2" s="310"/>
    </row>
    <row r="3" spans="1:23" s="297" customFormat="1" ht="13.5" thickBot="1" x14ac:dyDescent="0.25">
      <c r="A3" s="1686" t="str">
        <f>+'Прилож.№ 1_Раздел1'!B17</f>
        <v>14 октября</v>
      </c>
      <c r="B3" s="1686"/>
      <c r="C3" s="1686"/>
      <c r="D3" s="1686"/>
      <c r="E3" s="1686"/>
      <c r="F3" s="1686"/>
      <c r="G3" s="1686"/>
      <c r="H3" s="1686"/>
    </row>
    <row r="4" spans="1:23" s="101" customFormat="1" x14ac:dyDescent="0.2">
      <c r="A4" s="2056" t="s">
        <v>423</v>
      </c>
      <c r="B4" s="2057"/>
      <c r="C4" s="2057"/>
      <c r="D4" s="2057"/>
      <c r="E4" s="2057"/>
      <c r="F4" s="2058"/>
      <c r="G4" s="1788" t="s">
        <v>422</v>
      </c>
      <c r="H4" s="2110" t="s">
        <v>777</v>
      </c>
      <c r="I4" s="2110"/>
      <c r="J4" s="2111"/>
    </row>
    <row r="5" spans="1:23" s="101" customFormat="1" x14ac:dyDescent="0.2">
      <c r="A5" s="2059"/>
      <c r="B5" s="2060"/>
      <c r="C5" s="2060"/>
      <c r="D5" s="2060"/>
      <c r="E5" s="2060"/>
      <c r="F5" s="2061"/>
      <c r="G5" s="2046"/>
      <c r="H5" s="2112" t="s">
        <v>209</v>
      </c>
      <c r="I5" s="2112"/>
      <c r="J5" s="2113"/>
    </row>
    <row r="6" spans="1:23" s="101" customFormat="1" x14ac:dyDescent="0.2">
      <c r="A6" s="2062"/>
      <c r="B6" s="2063"/>
      <c r="C6" s="2063"/>
      <c r="D6" s="2063"/>
      <c r="E6" s="2063"/>
      <c r="F6" s="2064"/>
      <c r="G6" s="2046"/>
      <c r="H6" s="597" t="s">
        <v>525</v>
      </c>
      <c r="I6" s="597" t="s">
        <v>526</v>
      </c>
      <c r="J6" s="598" t="s">
        <v>525</v>
      </c>
      <c r="K6" s="96"/>
      <c r="L6" s="97"/>
      <c r="M6" s="1799"/>
      <c r="N6" s="1799"/>
      <c r="O6" s="1799"/>
      <c r="P6" s="1799"/>
      <c r="Q6" s="1799"/>
      <c r="R6" s="1799"/>
      <c r="S6" s="1799"/>
      <c r="T6" s="1799"/>
      <c r="U6" s="1799"/>
      <c r="V6" s="1799"/>
      <c r="W6" s="1799"/>
    </row>
    <row r="7" spans="1:23" s="80" customFormat="1" x14ac:dyDescent="0.2">
      <c r="A7" s="2119">
        <v>1</v>
      </c>
      <c r="B7" s="2120"/>
      <c r="C7" s="2120"/>
      <c r="D7" s="2120"/>
      <c r="E7" s="2120"/>
      <c r="F7" s="2120"/>
      <c r="G7" s="172" t="s">
        <v>171</v>
      </c>
      <c r="H7" s="93">
        <v>3</v>
      </c>
      <c r="I7" s="93">
        <v>4</v>
      </c>
      <c r="J7" s="94">
        <v>5</v>
      </c>
      <c r="K7" s="98"/>
      <c r="L7" s="99"/>
      <c r="M7" s="2114"/>
      <c r="N7" s="2114"/>
      <c r="O7" s="2114"/>
      <c r="P7" s="2114"/>
      <c r="Q7" s="2114"/>
      <c r="R7" s="2114"/>
      <c r="S7" s="2114"/>
      <c r="T7" s="2114"/>
      <c r="U7" s="2114"/>
      <c r="V7" s="2114"/>
      <c r="W7" s="2114"/>
    </row>
    <row r="8" spans="1:23" s="80" customFormat="1" x14ac:dyDescent="0.2">
      <c r="A8" s="2095" t="s">
        <v>780</v>
      </c>
      <c r="B8" s="2096"/>
      <c r="C8" s="2096"/>
      <c r="D8" s="2096"/>
      <c r="E8" s="2096"/>
      <c r="F8" s="2096"/>
      <c r="G8" s="85"/>
      <c r="H8" s="593"/>
      <c r="I8" s="593"/>
      <c r="J8" s="594"/>
    </row>
    <row r="9" spans="1:23" s="80" customFormat="1" x14ac:dyDescent="0.2">
      <c r="A9" s="2073" t="s">
        <v>483</v>
      </c>
      <c r="B9" s="2074"/>
      <c r="C9" s="2074"/>
      <c r="D9" s="2074"/>
      <c r="E9" s="2074"/>
      <c r="F9" s="2074"/>
      <c r="G9" s="100"/>
      <c r="H9" s="593"/>
      <c r="I9" s="593"/>
      <c r="J9" s="594"/>
    </row>
    <row r="10" spans="1:23" s="80" customFormat="1" x14ac:dyDescent="0.2">
      <c r="A10" s="2073" t="s">
        <v>347</v>
      </c>
      <c r="B10" s="2074"/>
      <c r="C10" s="2074"/>
      <c r="D10" s="2074"/>
      <c r="E10" s="2074"/>
      <c r="F10" s="2074"/>
      <c r="G10" s="502">
        <v>4</v>
      </c>
      <c r="H10" s="593"/>
      <c r="I10" s="593"/>
      <c r="J10" s="594"/>
    </row>
    <row r="11" spans="1:23" s="80" customFormat="1" x14ac:dyDescent="0.2">
      <c r="A11" s="2073" t="s">
        <v>348</v>
      </c>
      <c r="B11" s="2074"/>
      <c r="C11" s="2074"/>
      <c r="D11" s="2074"/>
      <c r="E11" s="2074"/>
      <c r="F11" s="2074"/>
      <c r="G11" s="502">
        <v>5</v>
      </c>
      <c r="H11" s="593"/>
      <c r="I11" s="593"/>
      <c r="J11" s="594"/>
    </row>
    <row r="12" spans="1:23" s="80" customFormat="1" ht="13.5" thickBot="1" x14ac:dyDescent="0.25">
      <c r="A12" s="2076" t="s">
        <v>349</v>
      </c>
      <c r="B12" s="2077"/>
      <c r="C12" s="2077"/>
      <c r="D12" s="2077"/>
      <c r="E12" s="2077"/>
      <c r="F12" s="2077"/>
      <c r="G12" s="599">
        <v>2</v>
      </c>
      <c r="H12" s="595"/>
      <c r="I12" s="595"/>
      <c r="J12" s="596"/>
    </row>
    <row r="13" spans="1:23" s="80" customFormat="1" ht="39.6" customHeight="1" x14ac:dyDescent="0.2">
      <c r="A13" s="2121" t="s">
        <v>781</v>
      </c>
      <c r="B13" s="2121"/>
      <c r="C13" s="2121"/>
      <c r="D13" s="2121"/>
      <c r="E13" s="2121"/>
      <c r="F13" s="2121"/>
      <c r="G13" s="2121"/>
      <c r="H13" s="2121"/>
      <c r="I13" s="2121"/>
      <c r="J13" s="2121"/>
    </row>
    <row r="14" spans="1:23" x14ac:dyDescent="0.2">
      <c r="A14" s="110" t="s">
        <v>305</v>
      </c>
      <c r="B14" s="97">
        <v>263</v>
      </c>
      <c r="C14" s="1799" t="s">
        <v>771</v>
      </c>
      <c r="D14" s="1799"/>
      <c r="E14" s="1799"/>
      <c r="F14" s="1799"/>
      <c r="G14" s="1799"/>
      <c r="H14" s="1799"/>
      <c r="I14" s="1799"/>
      <c r="J14" s="1799"/>
      <c r="K14" s="1799"/>
      <c r="L14" s="1799"/>
      <c r="M14" s="1799"/>
    </row>
    <row r="15" spans="1:23" s="98" customFormat="1" ht="27" customHeight="1" thickBot="1" x14ac:dyDescent="0.25">
      <c r="A15" s="111" t="s">
        <v>306</v>
      </c>
      <c r="B15" s="99">
        <v>321</v>
      </c>
      <c r="C15" s="2115" t="s">
        <v>318</v>
      </c>
      <c r="D15" s="2115"/>
      <c r="E15" s="2115"/>
      <c r="F15" s="2115"/>
      <c r="G15" s="2115"/>
      <c r="H15" s="2115"/>
      <c r="I15" s="2115"/>
      <c r="J15" s="2115"/>
      <c r="K15" s="166"/>
      <c r="L15" s="166"/>
      <c r="M15" s="166"/>
    </row>
    <row r="16" spans="1:23" s="129" customFormat="1" ht="13.5" thickBot="1" x14ac:dyDescent="0.25">
      <c r="A16" s="1809" t="s">
        <v>219</v>
      </c>
      <c r="B16" s="1809" t="s">
        <v>209</v>
      </c>
      <c r="C16" s="1810"/>
      <c r="D16" s="1810"/>
      <c r="E16" s="1810"/>
      <c r="F16" s="1810"/>
      <c r="G16" s="1810"/>
      <c r="H16" s="1810"/>
      <c r="I16" s="1810"/>
      <c r="J16" s="2035"/>
    </row>
    <row r="17" spans="1:11" s="129" customFormat="1" x14ac:dyDescent="0.2">
      <c r="A17" s="2041"/>
      <c r="B17" s="2089" t="s">
        <v>773</v>
      </c>
      <c r="C17" s="1820"/>
      <c r="D17" s="1821"/>
      <c r="E17" s="2089" t="s">
        <v>773</v>
      </c>
      <c r="F17" s="1820"/>
      <c r="G17" s="1821"/>
      <c r="H17" s="1991" t="s">
        <v>773</v>
      </c>
      <c r="I17" s="1788"/>
      <c r="J17" s="1790"/>
    </row>
    <row r="18" spans="1:11" s="129" customFormat="1" ht="13.5" thickBot="1" x14ac:dyDescent="0.25">
      <c r="A18" s="1875"/>
      <c r="B18" s="891" t="s">
        <v>806</v>
      </c>
      <c r="C18" s="852" t="s">
        <v>808</v>
      </c>
      <c r="D18" s="850" t="s">
        <v>809</v>
      </c>
      <c r="E18" s="891" t="s">
        <v>806</v>
      </c>
      <c r="F18" s="852" t="s">
        <v>808</v>
      </c>
      <c r="G18" s="850" t="s">
        <v>809</v>
      </c>
      <c r="H18" s="891" t="s">
        <v>806</v>
      </c>
      <c r="I18" s="852" t="s">
        <v>808</v>
      </c>
      <c r="J18" s="850" t="s">
        <v>809</v>
      </c>
    </row>
    <row r="19" spans="1:11" s="129" customFormat="1" ht="50.45" customHeight="1" x14ac:dyDescent="0.2">
      <c r="A19" s="523" t="s">
        <v>772</v>
      </c>
      <c r="B19" s="589">
        <f>+B20*B21*B22</f>
        <v>0</v>
      </c>
      <c r="C19" s="588">
        <f t="shared" ref="C19:J19" si="0">+C20*C21*C22</f>
        <v>0</v>
      </c>
      <c r="D19" s="600">
        <f t="shared" si="0"/>
        <v>0</v>
      </c>
      <c r="E19" s="588">
        <f t="shared" si="0"/>
        <v>0</v>
      </c>
      <c r="F19" s="588">
        <f t="shared" si="0"/>
        <v>0</v>
      </c>
      <c r="G19" s="590">
        <f t="shared" si="0"/>
        <v>0</v>
      </c>
      <c r="H19" s="589">
        <f t="shared" si="0"/>
        <v>0</v>
      </c>
      <c r="I19" s="588">
        <f t="shared" si="0"/>
        <v>0</v>
      </c>
      <c r="J19" s="600">
        <f t="shared" si="0"/>
        <v>0</v>
      </c>
    </row>
    <row r="20" spans="1:11" s="129" customFormat="1" x14ac:dyDescent="0.2">
      <c r="A20" s="465" t="s">
        <v>776</v>
      </c>
      <c r="B20" s="561"/>
      <c r="C20" s="555"/>
      <c r="D20" s="558"/>
      <c r="E20" s="561"/>
      <c r="F20" s="555"/>
      <c r="G20" s="558"/>
      <c r="H20" s="560"/>
      <c r="I20" s="555"/>
      <c r="J20" s="558"/>
    </row>
    <row r="21" spans="1:11" s="129" customFormat="1" x14ac:dyDescent="0.2">
      <c r="A21" s="465" t="s">
        <v>775</v>
      </c>
      <c r="B21" s="583"/>
      <c r="C21" s="584"/>
      <c r="D21" s="585"/>
      <c r="E21" s="583"/>
      <c r="F21" s="584"/>
      <c r="G21" s="585"/>
      <c r="H21" s="586"/>
      <c r="I21" s="584"/>
      <c r="J21" s="585"/>
    </row>
    <row r="22" spans="1:11" s="129" customFormat="1" ht="13.5" thickBot="1" x14ac:dyDescent="0.25">
      <c r="A22" s="467" t="s">
        <v>216</v>
      </c>
      <c r="B22" s="567"/>
      <c r="C22" s="568"/>
      <c r="D22" s="569"/>
      <c r="E22" s="567"/>
      <c r="F22" s="568"/>
      <c r="G22" s="569"/>
      <c r="H22" s="592"/>
      <c r="I22" s="568"/>
      <c r="J22" s="569"/>
    </row>
    <row r="29" spans="1:11" x14ac:dyDescent="0.2">
      <c r="B29" s="1799"/>
      <c r="C29" s="1799"/>
      <c r="D29" s="1799"/>
      <c r="E29" s="1799"/>
      <c r="F29" s="1799"/>
      <c r="G29" s="1799"/>
      <c r="H29" s="1799"/>
      <c r="I29" s="1799"/>
      <c r="J29" s="1799"/>
      <c r="K29" s="1799"/>
    </row>
    <row r="30" spans="1:11" x14ac:dyDescent="0.2">
      <c r="B30" s="2114"/>
      <c r="C30" s="2114"/>
      <c r="D30" s="2114"/>
      <c r="E30" s="2114"/>
      <c r="F30" s="2114"/>
      <c r="G30" s="2114"/>
      <c r="H30" s="2114"/>
      <c r="I30" s="2114"/>
      <c r="J30" s="2114"/>
      <c r="K30" s="2114"/>
    </row>
  </sheetData>
  <mergeCells count="25">
    <mergeCell ref="B29:K29"/>
    <mergeCell ref="B30:K30"/>
    <mergeCell ref="M6:W6"/>
    <mergeCell ref="M7:W7"/>
    <mergeCell ref="C14:M14"/>
    <mergeCell ref="A7:F7"/>
    <mergeCell ref="C15:J15"/>
    <mergeCell ref="A8:F8"/>
    <mergeCell ref="A9:F9"/>
    <mergeCell ref="A10:F10"/>
    <mergeCell ref="A11:F11"/>
    <mergeCell ref="A12:F12"/>
    <mergeCell ref="A13:J13"/>
    <mergeCell ref="A16:A18"/>
    <mergeCell ref="B16:J16"/>
    <mergeCell ref="B17:D17"/>
    <mergeCell ref="E17:G17"/>
    <mergeCell ref="H17:J17"/>
    <mergeCell ref="A1:N1"/>
    <mergeCell ref="A2:J2"/>
    <mergeCell ref="A3:H3"/>
    <mergeCell ref="A4:F6"/>
    <mergeCell ref="G4:G6"/>
    <mergeCell ref="H4:J4"/>
    <mergeCell ref="H5:J5"/>
  </mergeCells>
  <pageMargins left="0.70866141732283472" right="0.70866141732283472" top="0.74803149606299213" bottom="0.74803149606299213" header="0.31496062992125984" footer="0.31496062992125984"/>
  <pageSetup paperSize="9" scale="81"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18">
    <pageSetUpPr fitToPage="1"/>
  </sheetPr>
  <dimension ref="A1:V25"/>
  <sheetViews>
    <sheetView view="pageBreakPreview" zoomScaleNormal="100" zoomScaleSheetLayoutView="100" workbookViewId="0">
      <selection activeCell="B19" sqref="B19:J19"/>
    </sheetView>
  </sheetViews>
  <sheetFormatPr defaultColWidth="4" defaultRowHeight="12.75" x14ac:dyDescent="0.2"/>
  <cols>
    <col min="1" max="1" width="70.28515625" style="79" customWidth="1"/>
    <col min="2" max="10" width="10.28515625" style="79" customWidth="1"/>
    <col min="11" max="11" width="5.28515625" style="79" customWidth="1"/>
    <col min="12" max="16384" width="4" style="79"/>
  </cols>
  <sheetData>
    <row r="1" spans="1:22" s="90" customFormat="1" ht="15.75" x14ac:dyDescent="0.25">
      <c r="A1" s="2025" t="s">
        <v>528</v>
      </c>
      <c r="B1" s="2025"/>
      <c r="C1" s="2025"/>
      <c r="D1" s="2025"/>
      <c r="E1" s="2025"/>
      <c r="F1" s="2025"/>
      <c r="G1" s="2025"/>
      <c r="H1" s="2025"/>
      <c r="I1" s="2025"/>
      <c r="J1" s="2025"/>
    </row>
    <row r="2" spans="1:22" s="297" customFormat="1" x14ac:dyDescent="0.2">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row>
    <row r="3" spans="1:22" s="297" customFormat="1" ht="13.5" thickBot="1" x14ac:dyDescent="0.25">
      <c r="A3" s="1686" t="str">
        <f>+'Прилож.№ 1_Раздел1'!B17</f>
        <v>14 октября</v>
      </c>
      <c r="B3" s="1686"/>
      <c r="C3" s="1686"/>
      <c r="D3" s="1686"/>
      <c r="E3" s="1686"/>
      <c r="F3" s="1686"/>
      <c r="G3" s="1686"/>
      <c r="H3" s="1686"/>
    </row>
    <row r="4" spans="1:22" s="101" customFormat="1" x14ac:dyDescent="0.2">
      <c r="A4" s="2056" t="s">
        <v>423</v>
      </c>
      <c r="B4" s="2057"/>
      <c r="C4" s="2057"/>
      <c r="D4" s="2057"/>
      <c r="E4" s="2057"/>
      <c r="F4" s="2058"/>
      <c r="G4" s="1788" t="s">
        <v>422</v>
      </c>
      <c r="H4" s="2110" t="s">
        <v>429</v>
      </c>
      <c r="I4" s="2110"/>
      <c r="J4" s="2111"/>
      <c r="K4" s="96"/>
      <c r="L4" s="97"/>
      <c r="M4" s="1799"/>
      <c r="N4" s="1799"/>
      <c r="O4" s="1799"/>
      <c r="P4" s="1799"/>
      <c r="Q4" s="1799"/>
      <c r="R4" s="1799"/>
      <c r="S4" s="1799"/>
      <c r="T4" s="1799"/>
      <c r="U4" s="1799"/>
      <c r="V4" s="1799"/>
    </row>
    <row r="5" spans="1:22" s="101" customFormat="1" x14ac:dyDescent="0.2">
      <c r="A5" s="2059"/>
      <c r="B5" s="2060"/>
      <c r="C5" s="2060"/>
      <c r="D5" s="2060"/>
      <c r="E5" s="2060"/>
      <c r="F5" s="2061"/>
      <c r="G5" s="2046"/>
      <c r="H5" s="2112" t="s">
        <v>209</v>
      </c>
      <c r="I5" s="2112"/>
      <c r="J5" s="2113"/>
      <c r="K5" s="98"/>
      <c r="L5" s="99"/>
      <c r="M5" s="2114"/>
      <c r="N5" s="2114"/>
      <c r="O5" s="2114"/>
      <c r="P5" s="2114"/>
      <c r="Q5" s="2114"/>
      <c r="R5" s="2114"/>
      <c r="S5" s="2114"/>
      <c r="T5" s="2114"/>
      <c r="U5" s="2114"/>
      <c r="V5" s="2114"/>
    </row>
    <row r="6" spans="1:22" s="101" customFormat="1" x14ac:dyDescent="0.2">
      <c r="A6" s="2062"/>
      <c r="B6" s="2063"/>
      <c r="C6" s="2063"/>
      <c r="D6" s="2063"/>
      <c r="E6" s="2063"/>
      <c r="F6" s="2064"/>
      <c r="G6" s="2046"/>
      <c r="H6" s="597" t="s">
        <v>525</v>
      </c>
      <c r="I6" s="597" t="s">
        <v>526</v>
      </c>
      <c r="J6" s="598" t="s">
        <v>525</v>
      </c>
    </row>
    <row r="7" spans="1:22" s="80" customFormat="1" x14ac:dyDescent="0.2">
      <c r="A7" s="2119">
        <v>1</v>
      </c>
      <c r="B7" s="2120"/>
      <c r="C7" s="2120"/>
      <c r="D7" s="2120"/>
      <c r="E7" s="2120"/>
      <c r="F7" s="2120"/>
      <c r="G7" s="172" t="s">
        <v>171</v>
      </c>
      <c r="H7" s="93">
        <v>3</v>
      </c>
      <c r="I7" s="93">
        <v>4</v>
      </c>
      <c r="J7" s="94">
        <v>5</v>
      </c>
    </row>
    <row r="8" spans="1:22" s="80" customFormat="1" x14ac:dyDescent="0.2">
      <c r="A8" s="2095" t="s">
        <v>779</v>
      </c>
      <c r="B8" s="2096"/>
      <c r="C8" s="2096"/>
      <c r="D8" s="2096"/>
      <c r="E8" s="2096"/>
      <c r="F8" s="2096"/>
      <c r="G8" s="85"/>
      <c r="H8" s="593"/>
      <c r="I8" s="593"/>
      <c r="J8" s="594"/>
    </row>
    <row r="9" spans="1:22" s="80" customFormat="1" x14ac:dyDescent="0.2">
      <c r="A9" s="2073" t="s">
        <v>483</v>
      </c>
      <c r="B9" s="2074"/>
      <c r="C9" s="2074"/>
      <c r="D9" s="2074"/>
      <c r="E9" s="2074"/>
      <c r="F9" s="2074"/>
      <c r="G9" s="100"/>
      <c r="H9" s="593"/>
      <c r="I9" s="593"/>
      <c r="J9" s="594"/>
    </row>
    <row r="10" spans="1:22" s="80" customFormat="1" x14ac:dyDescent="0.2">
      <c r="A10" s="2073" t="s">
        <v>347</v>
      </c>
      <c r="B10" s="2074"/>
      <c r="C10" s="2074"/>
      <c r="D10" s="2074"/>
      <c r="E10" s="2074"/>
      <c r="F10" s="2074"/>
      <c r="G10" s="502">
        <v>4</v>
      </c>
      <c r="H10" s="593"/>
      <c r="I10" s="593"/>
      <c r="J10" s="594"/>
    </row>
    <row r="11" spans="1:22" s="80" customFormat="1" x14ac:dyDescent="0.2">
      <c r="A11" s="2073" t="s">
        <v>348</v>
      </c>
      <c r="B11" s="2074"/>
      <c r="C11" s="2074"/>
      <c r="D11" s="2074"/>
      <c r="E11" s="2074"/>
      <c r="F11" s="2074"/>
      <c r="G11" s="502">
        <v>5</v>
      </c>
      <c r="H11" s="593"/>
      <c r="I11" s="593"/>
      <c r="J11" s="594"/>
    </row>
    <row r="12" spans="1:22" s="80" customFormat="1" ht="13.5" thickBot="1" x14ac:dyDescent="0.25">
      <c r="A12" s="2076" t="s">
        <v>349</v>
      </c>
      <c r="B12" s="2077"/>
      <c r="C12" s="2077"/>
      <c r="D12" s="2077"/>
      <c r="E12" s="2077"/>
      <c r="F12" s="2077"/>
      <c r="G12" s="599">
        <v>2</v>
      </c>
      <c r="H12" s="595"/>
      <c r="I12" s="595"/>
      <c r="J12" s="596"/>
    </row>
    <row r="13" spans="1:22" x14ac:dyDescent="0.2">
      <c r="A13" s="2109"/>
      <c r="B13" s="2109"/>
      <c r="C13" s="2109"/>
      <c r="D13" s="2109"/>
      <c r="E13" s="2109"/>
      <c r="F13" s="2109"/>
      <c r="G13" s="2109"/>
      <c r="H13" s="2109"/>
      <c r="I13" s="2109"/>
      <c r="J13" s="2109"/>
    </row>
    <row r="14" spans="1:22" x14ac:dyDescent="0.2">
      <c r="A14" s="2108" t="s">
        <v>530</v>
      </c>
      <c r="B14" s="2108"/>
      <c r="C14" s="2108"/>
      <c r="D14" s="2108"/>
      <c r="E14" s="2108"/>
      <c r="F14" s="2108"/>
      <c r="G14" s="2108"/>
      <c r="H14" s="2108"/>
      <c r="I14" s="2108"/>
      <c r="J14" s="2108"/>
    </row>
    <row r="15" spans="1:22" x14ac:dyDescent="0.2">
      <c r="A15" s="110" t="s">
        <v>305</v>
      </c>
      <c r="B15" s="97">
        <v>296</v>
      </c>
      <c r="C15" s="1799" t="s">
        <v>380</v>
      </c>
      <c r="D15" s="1799"/>
      <c r="E15" s="1799"/>
      <c r="F15" s="1799"/>
      <c r="G15" s="1799"/>
      <c r="H15" s="1799"/>
      <c r="I15" s="1799"/>
      <c r="J15" s="1799"/>
      <c r="K15" s="1799"/>
      <c r="L15" s="1799"/>
    </row>
    <row r="16" spans="1:22" s="98" customFormat="1" ht="13.5" thickBot="1" x14ac:dyDescent="0.25">
      <c r="A16" s="111" t="s">
        <v>306</v>
      </c>
      <c r="B16" s="99">
        <v>350</v>
      </c>
      <c r="C16" s="2114" t="s">
        <v>381</v>
      </c>
      <c r="D16" s="2114"/>
      <c r="E16" s="2114"/>
      <c r="F16" s="2114"/>
      <c r="G16" s="2114"/>
      <c r="H16" s="2114"/>
      <c r="I16" s="2114"/>
      <c r="J16" s="2114"/>
      <c r="K16" s="2114"/>
      <c r="L16" s="2114"/>
    </row>
    <row r="17" spans="1:10" s="129" customFormat="1" ht="13.5" thickBot="1" x14ac:dyDescent="0.25">
      <c r="A17" s="1809" t="s">
        <v>219</v>
      </c>
      <c r="B17" s="1809" t="s">
        <v>209</v>
      </c>
      <c r="C17" s="1810"/>
      <c r="D17" s="1810"/>
      <c r="E17" s="1810"/>
      <c r="F17" s="1810"/>
      <c r="G17" s="1810"/>
      <c r="H17" s="1810"/>
      <c r="I17" s="1810"/>
      <c r="J17" s="2035"/>
    </row>
    <row r="18" spans="1:10" s="129" customFormat="1" x14ac:dyDescent="0.2">
      <c r="A18" s="2041"/>
      <c r="B18" s="2089" t="s">
        <v>773</v>
      </c>
      <c r="C18" s="1820"/>
      <c r="D18" s="1821"/>
      <c r="E18" s="2089" t="s">
        <v>773</v>
      </c>
      <c r="F18" s="1820"/>
      <c r="G18" s="1821"/>
      <c r="H18" s="1991" t="s">
        <v>773</v>
      </c>
      <c r="I18" s="1788"/>
      <c r="J18" s="1790"/>
    </row>
    <row r="19" spans="1:10" s="129" customFormat="1" ht="13.5" thickBot="1" x14ac:dyDescent="0.25">
      <c r="A19" s="2041"/>
      <c r="B19" s="888" t="s">
        <v>806</v>
      </c>
      <c r="C19" s="889" t="s">
        <v>808</v>
      </c>
      <c r="D19" s="890" t="s">
        <v>809</v>
      </c>
      <c r="E19" s="888" t="s">
        <v>806</v>
      </c>
      <c r="F19" s="889" t="s">
        <v>808</v>
      </c>
      <c r="G19" s="890" t="s">
        <v>809</v>
      </c>
      <c r="H19" s="888" t="s">
        <v>806</v>
      </c>
      <c r="I19" s="889" t="s">
        <v>808</v>
      </c>
      <c r="J19" s="890" t="s">
        <v>809</v>
      </c>
    </row>
    <row r="20" spans="1:10" s="129" customFormat="1" ht="7.9" customHeight="1" thickBot="1" x14ac:dyDescent="0.25">
      <c r="A20" s="885">
        <v>1</v>
      </c>
      <c r="B20" s="886">
        <v>2</v>
      </c>
      <c r="C20" s="886">
        <v>3</v>
      </c>
      <c r="D20" s="886">
        <v>4</v>
      </c>
      <c r="E20" s="886">
        <v>5</v>
      </c>
      <c r="F20" s="886">
        <v>6</v>
      </c>
      <c r="G20" s="886">
        <v>7</v>
      </c>
      <c r="H20" s="886">
        <v>8</v>
      </c>
      <c r="I20" s="886">
        <v>9</v>
      </c>
      <c r="J20" s="887">
        <v>10</v>
      </c>
    </row>
    <row r="21" spans="1:10" s="129" customFormat="1" x14ac:dyDescent="0.2">
      <c r="A21" s="464" t="s">
        <v>383</v>
      </c>
      <c r="B21" s="589">
        <f>+B23</f>
        <v>0</v>
      </c>
      <c r="C21" s="165">
        <f t="shared" ref="C21:J21" si="0">+C23</f>
        <v>0</v>
      </c>
      <c r="D21" s="393">
        <f t="shared" si="0"/>
        <v>0</v>
      </c>
      <c r="E21" s="589">
        <f t="shared" si="0"/>
        <v>0</v>
      </c>
      <c r="F21" s="165">
        <f t="shared" si="0"/>
        <v>0</v>
      </c>
      <c r="G21" s="393">
        <f t="shared" si="0"/>
        <v>0</v>
      </c>
      <c r="H21" s="588">
        <f t="shared" si="0"/>
        <v>0</v>
      </c>
      <c r="I21" s="165">
        <f t="shared" si="0"/>
        <v>0</v>
      </c>
      <c r="J21" s="393">
        <f t="shared" si="0"/>
        <v>0</v>
      </c>
    </row>
    <row r="22" spans="1:10" s="129" customFormat="1" x14ac:dyDescent="0.2">
      <c r="A22" s="458" t="s">
        <v>230</v>
      </c>
      <c r="B22" s="473"/>
      <c r="C22" s="85"/>
      <c r="D22" s="368"/>
      <c r="E22" s="473"/>
      <c r="F22" s="85"/>
      <c r="G22" s="368"/>
      <c r="H22" s="472"/>
      <c r="I22" s="85"/>
      <c r="J22" s="368"/>
    </row>
    <row r="23" spans="1:10" s="129" customFormat="1" ht="49.9" customHeight="1" x14ac:dyDescent="0.2">
      <c r="A23" s="460" t="s">
        <v>382</v>
      </c>
      <c r="B23" s="473">
        <f>-B24*B25</f>
        <v>0</v>
      </c>
      <c r="C23" s="85">
        <f t="shared" ref="C23:J23" si="1">-C24*C25</f>
        <v>0</v>
      </c>
      <c r="D23" s="368">
        <f t="shared" si="1"/>
        <v>0</v>
      </c>
      <c r="E23" s="473">
        <f t="shared" si="1"/>
        <v>0</v>
      </c>
      <c r="F23" s="85">
        <f t="shared" si="1"/>
        <v>0</v>
      </c>
      <c r="G23" s="368">
        <f t="shared" si="1"/>
        <v>0</v>
      </c>
      <c r="H23" s="472">
        <f t="shared" si="1"/>
        <v>0</v>
      </c>
      <c r="I23" s="85">
        <f t="shared" si="1"/>
        <v>0</v>
      </c>
      <c r="J23" s="368">
        <f t="shared" si="1"/>
        <v>0</v>
      </c>
    </row>
    <row r="24" spans="1:10" s="129" customFormat="1" x14ac:dyDescent="0.2">
      <c r="A24" s="458" t="s">
        <v>776</v>
      </c>
      <c r="B24" s="561"/>
      <c r="C24" s="555"/>
      <c r="D24" s="558"/>
      <c r="E24" s="561"/>
      <c r="F24" s="555"/>
      <c r="G24" s="558"/>
      <c r="H24" s="560"/>
      <c r="I24" s="555"/>
      <c r="J24" s="558"/>
    </row>
    <row r="25" spans="1:10" s="129" customFormat="1" ht="13.5" thickBot="1" x14ac:dyDescent="0.25">
      <c r="A25" s="459" t="s">
        <v>775</v>
      </c>
      <c r="B25" s="567"/>
      <c r="C25" s="568"/>
      <c r="D25" s="569"/>
      <c r="E25" s="567"/>
      <c r="F25" s="568"/>
      <c r="G25" s="569"/>
      <c r="H25" s="592"/>
      <c r="I25" s="568"/>
      <c r="J25" s="569"/>
    </row>
  </sheetData>
  <mergeCells count="24">
    <mergeCell ref="A17:A19"/>
    <mergeCell ref="B17:J17"/>
    <mergeCell ref="B18:D18"/>
    <mergeCell ref="E18:G18"/>
    <mergeCell ref="H18:J18"/>
    <mergeCell ref="M4:V4"/>
    <mergeCell ref="M5:V5"/>
    <mergeCell ref="C15:L15"/>
    <mergeCell ref="C16:L16"/>
    <mergeCell ref="A13:J13"/>
    <mergeCell ref="A14:J14"/>
    <mergeCell ref="A7:F7"/>
    <mergeCell ref="A8:F8"/>
    <mergeCell ref="A9:F9"/>
    <mergeCell ref="A10:F10"/>
    <mergeCell ref="A11:F11"/>
    <mergeCell ref="A12:F12"/>
    <mergeCell ref="A1:J1"/>
    <mergeCell ref="A2:J2"/>
    <mergeCell ref="A3:H3"/>
    <mergeCell ref="A4:F6"/>
    <mergeCell ref="G4:G6"/>
    <mergeCell ref="H4:J4"/>
    <mergeCell ref="H5:J5"/>
  </mergeCells>
  <pageMargins left="0.70866141732283472" right="0.70866141732283472" top="0.74803149606299213" bottom="0.74803149606299213" header="0.31496062992125984" footer="0.31496062992125984"/>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tabColor rgb="FFFFFF00"/>
    <pageSetUpPr fitToPage="1"/>
  </sheetPr>
  <dimension ref="A1:K32"/>
  <sheetViews>
    <sheetView view="pageBreakPreview" topLeftCell="A13" zoomScaleNormal="100" zoomScaleSheetLayoutView="100" workbookViewId="0">
      <selection activeCell="F2" sqref="F2:I2"/>
    </sheetView>
  </sheetViews>
  <sheetFormatPr defaultColWidth="9.140625" defaultRowHeight="15.75" x14ac:dyDescent="0.2"/>
  <cols>
    <col min="1" max="1" width="14.85546875" style="32" customWidth="1"/>
    <col min="2" max="2" width="15.7109375" style="32" customWidth="1"/>
    <col min="3" max="4" width="9.140625" style="32"/>
    <col min="5" max="5" width="16.42578125" style="32" customWidth="1"/>
    <col min="6" max="6" width="36.85546875" style="32" customWidth="1"/>
    <col min="7" max="10" width="9.140625" style="32" hidden="1" customWidth="1"/>
    <col min="11" max="16384" width="9.140625" style="32"/>
  </cols>
  <sheetData>
    <row r="1" spans="1:11" ht="53.25" customHeight="1" x14ac:dyDescent="0.2">
      <c r="F1" s="1270" t="s">
        <v>696</v>
      </c>
      <c r="G1" s="1270"/>
      <c r="H1" s="1270"/>
      <c r="I1" s="1270"/>
    </row>
    <row r="2" spans="1:11" x14ac:dyDescent="0.2">
      <c r="F2" s="1270"/>
      <c r="G2" s="1270"/>
      <c r="H2" s="1270"/>
      <c r="I2" s="1270"/>
    </row>
    <row r="5" spans="1:11" ht="63" customHeight="1" x14ac:dyDescent="0.2">
      <c r="A5" s="1270" t="s">
        <v>701</v>
      </c>
      <c r="B5" s="1270"/>
      <c r="C5" s="1270"/>
      <c r="D5" s="1270"/>
      <c r="E5" s="1270"/>
      <c r="F5" s="1270"/>
      <c r="G5" s="1270"/>
      <c r="H5" s="1270"/>
      <c r="I5" s="1270"/>
      <c r="J5" s="1270"/>
    </row>
    <row r="6" spans="1:11" ht="15" customHeight="1" x14ac:dyDescent="0.2">
      <c r="A6" s="307" t="s">
        <v>703</v>
      </c>
      <c r="B6" s="307"/>
      <c r="C6" s="307"/>
      <c r="D6" s="307"/>
      <c r="E6" s="307"/>
      <c r="F6" s="307"/>
      <c r="G6" s="307"/>
      <c r="H6" s="307"/>
      <c r="I6" s="307"/>
      <c r="J6" s="307"/>
    </row>
    <row r="7" spans="1:11" ht="33.75" customHeight="1" x14ac:dyDescent="0.2">
      <c r="A7" s="308" t="s">
        <v>702</v>
      </c>
      <c r="B7" s="308" t="s">
        <v>708</v>
      </c>
      <c r="C7" s="308" t="s">
        <v>305</v>
      </c>
      <c r="D7" s="308" t="s">
        <v>306</v>
      </c>
      <c r="E7" s="308" t="s">
        <v>209</v>
      </c>
      <c r="F7" s="314" t="s">
        <v>704</v>
      </c>
      <c r="G7" s="308" t="s">
        <v>704</v>
      </c>
      <c r="H7" s="307"/>
      <c r="I7" s="307"/>
      <c r="J7" s="307"/>
      <c r="K7" s="307"/>
    </row>
    <row r="8" spans="1:11" ht="20.25" customHeight="1" x14ac:dyDescent="0.2">
      <c r="A8" s="308"/>
      <c r="B8" s="308"/>
      <c r="C8" s="308"/>
      <c r="D8" s="308"/>
      <c r="E8" s="308"/>
      <c r="F8" s="308"/>
      <c r="G8" s="309"/>
      <c r="H8" s="307"/>
      <c r="I8" s="307"/>
      <c r="J8" s="307"/>
      <c r="K8" s="307"/>
    </row>
    <row r="9" spans="1:11" ht="20.25" customHeight="1" x14ac:dyDescent="0.2">
      <c r="A9" s="308"/>
      <c r="B9" s="308"/>
      <c r="C9" s="308"/>
      <c r="D9" s="308"/>
      <c r="E9" s="308"/>
      <c r="F9" s="308"/>
      <c r="G9" s="307"/>
      <c r="H9" s="307"/>
      <c r="I9" s="307"/>
      <c r="J9" s="307"/>
      <c r="K9" s="307"/>
    </row>
    <row r="10" spans="1:11" ht="20.25" customHeight="1" x14ac:dyDescent="0.2">
      <c r="A10" s="1274" t="s">
        <v>252</v>
      </c>
      <c r="B10" s="1275"/>
      <c r="C10" s="1275"/>
      <c r="D10" s="1275"/>
      <c r="E10" s="1276"/>
      <c r="F10" s="308"/>
      <c r="G10" s="307"/>
      <c r="H10" s="307"/>
      <c r="I10" s="307"/>
      <c r="J10" s="307"/>
      <c r="K10" s="307"/>
    </row>
    <row r="11" spans="1:11" ht="20.25" customHeight="1" x14ac:dyDescent="0.2">
      <c r="A11" s="307"/>
      <c r="B11" s="307"/>
      <c r="C11" s="307"/>
      <c r="D11" s="307"/>
      <c r="E11" s="307"/>
      <c r="F11" s="307"/>
      <c r="G11" s="307"/>
      <c r="H11" s="307"/>
      <c r="I11" s="307"/>
      <c r="J11" s="307"/>
      <c r="K11" s="307"/>
    </row>
    <row r="12" spans="1:11" ht="15" customHeight="1" x14ac:dyDescent="0.2">
      <c r="A12" s="307" t="s">
        <v>705</v>
      </c>
      <c r="B12" s="307"/>
      <c r="C12" s="307"/>
      <c r="D12" s="307"/>
      <c r="E12" s="307"/>
      <c r="F12" s="307"/>
      <c r="G12" s="307"/>
      <c r="H12" s="307"/>
      <c r="I12" s="307"/>
      <c r="J12" s="307"/>
      <c r="K12" s="307"/>
    </row>
    <row r="13" spans="1:11" ht="33.75" customHeight="1" x14ac:dyDescent="0.2">
      <c r="A13" s="308" t="s">
        <v>702</v>
      </c>
      <c r="B13" s="308"/>
      <c r="C13" s="308" t="s">
        <v>305</v>
      </c>
      <c r="D13" s="308" t="s">
        <v>306</v>
      </c>
      <c r="E13" s="308" t="s">
        <v>209</v>
      </c>
      <c r="F13" s="314" t="s">
        <v>714</v>
      </c>
      <c r="G13" s="308" t="s">
        <v>707</v>
      </c>
      <c r="H13" s="307"/>
      <c r="I13" s="307"/>
      <c r="J13" s="307"/>
      <c r="K13" s="307"/>
    </row>
    <row r="14" spans="1:11" ht="20.25" customHeight="1" x14ac:dyDescent="0.2">
      <c r="A14" s="308"/>
      <c r="B14" s="308"/>
      <c r="C14" s="308"/>
      <c r="D14" s="308"/>
      <c r="E14" s="308"/>
      <c r="F14" s="308"/>
      <c r="G14" s="309"/>
      <c r="H14" s="307"/>
      <c r="I14" s="307"/>
      <c r="J14" s="307"/>
      <c r="K14" s="307"/>
    </row>
    <row r="15" spans="1:11" ht="20.25" customHeight="1" x14ac:dyDescent="0.2">
      <c r="A15" s="308"/>
      <c r="B15" s="308"/>
      <c r="C15" s="308"/>
      <c r="D15" s="308"/>
      <c r="E15" s="308"/>
      <c r="F15" s="308"/>
      <c r="G15" s="307"/>
      <c r="H15" s="307"/>
      <c r="I15" s="307"/>
      <c r="J15" s="307"/>
      <c r="K15" s="307"/>
    </row>
    <row r="16" spans="1:11" ht="20.25" customHeight="1" x14ac:dyDescent="0.2">
      <c r="A16" s="1274" t="s">
        <v>252</v>
      </c>
      <c r="B16" s="1275"/>
      <c r="C16" s="1275"/>
      <c r="D16" s="1275"/>
      <c r="E16" s="1276"/>
      <c r="F16" s="308"/>
      <c r="G16" s="307"/>
      <c r="H16" s="307"/>
      <c r="I16" s="307"/>
      <c r="J16" s="307"/>
      <c r="K16" s="307"/>
    </row>
    <row r="17" spans="1:10" ht="54" customHeight="1" x14ac:dyDescent="0.2">
      <c r="A17" s="1273" t="s">
        <v>706</v>
      </c>
      <c r="B17" s="1273"/>
      <c r="C17" s="1273"/>
      <c r="D17" s="1273"/>
      <c r="E17" s="1273"/>
      <c r="F17" s="1273"/>
      <c r="G17" s="307"/>
      <c r="H17" s="307"/>
      <c r="I17" s="307"/>
      <c r="J17" s="307"/>
    </row>
    <row r="18" spans="1:10" ht="24.75" customHeight="1" x14ac:dyDescent="0.2">
      <c r="A18" s="307"/>
      <c r="B18" s="307"/>
      <c r="C18" s="307"/>
      <c r="D18" s="307"/>
      <c r="E18" s="307"/>
      <c r="F18" s="307"/>
      <c r="G18" s="307"/>
      <c r="H18" s="307"/>
      <c r="I18" s="307"/>
      <c r="J18" s="307"/>
    </row>
    <row r="19" spans="1:10" ht="31.5" customHeight="1" x14ac:dyDescent="0.2">
      <c r="A19" s="1270" t="s">
        <v>690</v>
      </c>
      <c r="B19" s="1270"/>
      <c r="C19" s="1270"/>
      <c r="D19" s="1270"/>
      <c r="E19" s="1270"/>
      <c r="F19" s="1270"/>
      <c r="G19" s="1270"/>
      <c r="H19" s="1270"/>
      <c r="I19" s="1270"/>
      <c r="J19" s="1270"/>
    </row>
    <row r="20" spans="1:10" ht="17.25" customHeight="1" x14ac:dyDescent="0.2">
      <c r="A20" s="1271" t="s">
        <v>691</v>
      </c>
      <c r="B20" s="1271"/>
      <c r="C20" s="1271"/>
      <c r="D20" s="1271"/>
      <c r="E20" s="1271"/>
      <c r="F20" s="1271"/>
      <c r="G20" s="1271"/>
      <c r="H20" s="1271"/>
      <c r="I20" s="1271"/>
      <c r="J20" s="1271"/>
    </row>
    <row r="21" spans="1:10" ht="18" customHeight="1" x14ac:dyDescent="0.2">
      <c r="A21" s="1271" t="s">
        <v>692</v>
      </c>
      <c r="B21" s="1271"/>
      <c r="C21" s="1271"/>
      <c r="D21" s="1271"/>
      <c r="E21" s="1271"/>
      <c r="F21" s="1271"/>
      <c r="G21" s="1271"/>
      <c r="H21" s="1271"/>
      <c r="I21" s="1271"/>
      <c r="J21" s="1271"/>
    </row>
    <row r="22" spans="1:10" ht="28.5" customHeight="1" x14ac:dyDescent="0.2">
      <c r="A22" s="1271" t="s">
        <v>693</v>
      </c>
      <c r="B22" s="1271"/>
      <c r="C22" s="1271"/>
      <c r="D22" s="1271"/>
      <c r="E22" s="1271"/>
      <c r="F22" s="1271"/>
      <c r="G22" s="1271"/>
      <c r="H22" s="1271"/>
      <c r="I22" s="1271"/>
      <c r="J22" s="1271"/>
    </row>
    <row r="23" spans="1:10" ht="17.25" customHeight="1" x14ac:dyDescent="0.2">
      <c r="A23" s="1271" t="s">
        <v>694</v>
      </c>
      <c r="B23" s="1271"/>
      <c r="C23" s="1271"/>
      <c r="D23" s="1271"/>
      <c r="E23" s="1271"/>
      <c r="F23" s="1271"/>
      <c r="G23" s="1271"/>
      <c r="H23" s="1271"/>
      <c r="I23" s="1271"/>
      <c r="J23" s="1271"/>
    </row>
    <row r="24" spans="1:10" ht="14.25" customHeight="1" x14ac:dyDescent="0.2">
      <c r="A24" s="1271" t="s">
        <v>695</v>
      </c>
      <c r="B24" s="1271"/>
      <c r="C24" s="1271"/>
      <c r="D24" s="1271"/>
      <c r="E24" s="1271"/>
      <c r="F24" s="1271"/>
      <c r="G24" s="1271"/>
      <c r="H24" s="1271"/>
      <c r="I24" s="1271"/>
      <c r="J24" s="1271"/>
    </row>
    <row r="26" spans="1:10" x14ac:dyDescent="0.2">
      <c r="A26" s="1272" t="s">
        <v>697</v>
      </c>
      <c r="B26" s="1272"/>
    </row>
    <row r="28" spans="1:10" x14ac:dyDescent="0.2">
      <c r="A28" s="1272" t="s">
        <v>155</v>
      </c>
      <c r="B28" s="1272"/>
    </row>
    <row r="30" spans="1:10" x14ac:dyDescent="0.2">
      <c r="A30" s="1270" t="s">
        <v>698</v>
      </c>
      <c r="B30" s="1270"/>
      <c r="C30" s="1270"/>
      <c r="D30" s="1270"/>
    </row>
    <row r="31" spans="1:10" ht="65.25" customHeight="1" x14ac:dyDescent="0.2">
      <c r="A31" s="1270" t="s">
        <v>699</v>
      </c>
      <c r="B31" s="1270"/>
      <c r="C31" s="1270"/>
      <c r="D31" s="1270"/>
      <c r="G31" s="1272" t="s">
        <v>700</v>
      </c>
      <c r="H31" s="1272"/>
    </row>
    <row r="32" spans="1:10" ht="56.25" customHeight="1" x14ac:dyDescent="0.2"/>
  </sheetData>
  <mergeCells count="17">
    <mergeCell ref="A30:D30"/>
    <mergeCell ref="A31:D31"/>
    <mergeCell ref="G31:H31"/>
    <mergeCell ref="A17:F17"/>
    <mergeCell ref="A10:E10"/>
    <mergeCell ref="A16:E16"/>
    <mergeCell ref="A21:J21"/>
    <mergeCell ref="A22:J22"/>
    <mergeCell ref="A23:J23"/>
    <mergeCell ref="A24:J24"/>
    <mergeCell ref="A26:B26"/>
    <mergeCell ref="A28:B28"/>
    <mergeCell ref="F1:I1"/>
    <mergeCell ref="F2:I2"/>
    <mergeCell ref="A5:J5"/>
    <mergeCell ref="A19:J19"/>
    <mergeCell ref="A20:J20"/>
  </mergeCells>
  <pageMargins left="0.70866141732283472" right="0.70866141732283472" top="0.74803149606299213" bottom="0.74803149606299213"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19">
    <pageSetUpPr fitToPage="1"/>
  </sheetPr>
  <dimension ref="A1:W53"/>
  <sheetViews>
    <sheetView view="pageBreakPreview" topLeftCell="A4" zoomScaleNormal="50" zoomScaleSheetLayoutView="100" workbookViewId="0">
      <selection activeCell="D13" sqref="D13:O13"/>
    </sheetView>
  </sheetViews>
  <sheetFormatPr defaultColWidth="9.140625" defaultRowHeight="12.75" outlineLevelRow="1" x14ac:dyDescent="0.2"/>
  <cols>
    <col min="1" max="1" width="7.85546875" style="79" customWidth="1"/>
    <col min="2" max="2" width="6.85546875" style="79" customWidth="1"/>
    <col min="3" max="3" width="11.5703125" style="79" customWidth="1"/>
    <col min="4" max="4" width="15.28515625" style="79" customWidth="1"/>
    <col min="5" max="5" width="13" style="79" customWidth="1"/>
    <col min="6" max="7" width="11.7109375" style="79" customWidth="1"/>
    <col min="8" max="8" width="13.42578125" style="79" customWidth="1"/>
    <col min="9" max="10" width="11.7109375" style="79" customWidth="1"/>
    <col min="11" max="11" width="13.28515625" style="79" customWidth="1"/>
    <col min="12" max="13" width="11.7109375" style="79" customWidth="1"/>
    <col min="14" max="14" width="3.5703125" style="79" customWidth="1"/>
    <col min="15" max="15" width="1.28515625" style="79" customWidth="1"/>
    <col min="16" max="16" width="0.7109375" style="79" customWidth="1"/>
    <col min="17" max="19" width="3.5703125" style="79" customWidth="1"/>
    <col min="20" max="20" width="11" style="79" customWidth="1"/>
    <col min="21" max="21" width="3.5703125" style="79" customWidth="1"/>
    <col min="22" max="22" width="9" style="79" customWidth="1"/>
    <col min="23" max="27" width="4.140625" style="79" customWidth="1"/>
    <col min="28" max="62" width="1.28515625" style="79" customWidth="1"/>
    <col min="63" max="65" width="3" style="79" customWidth="1"/>
    <col min="66" max="89" width="1.28515625" style="79" customWidth="1"/>
    <col min="90" max="92" width="9.140625" style="79"/>
    <col min="93" max="93" width="9.85546875" style="79" customWidth="1"/>
    <col min="94" max="94" width="3.42578125" style="79" customWidth="1"/>
    <col min="95" max="95" width="1.28515625" style="79" customWidth="1"/>
    <col min="96" max="96" width="9.140625" style="79"/>
    <col min="97" max="97" width="1.28515625" style="79" customWidth="1"/>
    <col min="98" max="105" width="9.140625" style="79"/>
    <col min="106" max="112" width="1.28515625" style="79" customWidth="1"/>
    <col min="113" max="113" width="9.140625" style="79"/>
    <col min="114" max="129" width="1.28515625" style="79" customWidth="1"/>
    <col min="130" max="16384" width="9.140625" style="79"/>
  </cols>
  <sheetData>
    <row r="1" spans="1:23" s="90" customFormat="1" ht="34.5" customHeight="1" x14ac:dyDescent="0.25">
      <c r="A1" s="2138" t="s">
        <v>531</v>
      </c>
      <c r="B1" s="2138"/>
      <c r="C1" s="2138"/>
      <c r="D1" s="2138"/>
      <c r="E1" s="2138"/>
      <c r="F1" s="2138"/>
      <c r="G1" s="2138"/>
      <c r="H1" s="2138"/>
      <c r="I1" s="2138"/>
      <c r="J1" s="2138"/>
      <c r="K1" s="2138"/>
      <c r="L1" s="2138"/>
    </row>
    <row r="2" spans="1:23" s="297" customFormat="1" x14ac:dyDescent="0.2">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c r="K2" s="1684"/>
      <c r="L2" s="1684"/>
      <c r="M2" s="1684"/>
      <c r="N2" s="310"/>
    </row>
    <row r="3" spans="1:23" s="297" customFormat="1" x14ac:dyDescent="0.2">
      <c r="A3" s="1686" t="str">
        <f>+'Прилож.№ 1_Раздел1'!B17</f>
        <v>14 октября</v>
      </c>
      <c r="B3" s="1686"/>
      <c r="C3" s="1686"/>
      <c r="D3" s="1686"/>
      <c r="E3" s="1686"/>
      <c r="F3" s="1686"/>
      <c r="G3" s="1686"/>
      <c r="H3" s="1686"/>
      <c r="I3" s="1686"/>
      <c r="J3" s="1686"/>
      <c r="K3" s="1686"/>
    </row>
    <row r="4" spans="1:23" s="90" customFormat="1" ht="5.25" customHeight="1" thickBot="1" x14ac:dyDescent="0.3">
      <c r="B4" s="108"/>
      <c r="C4" s="108"/>
      <c r="D4" s="108"/>
    </row>
    <row r="5" spans="1:23" s="101" customFormat="1" ht="13.5" customHeight="1" x14ac:dyDescent="0.2">
      <c r="A5" s="2056" t="s">
        <v>423</v>
      </c>
      <c r="B5" s="2057"/>
      <c r="C5" s="2057"/>
      <c r="D5" s="2057"/>
      <c r="E5" s="2057"/>
      <c r="F5" s="2057"/>
      <c r="G5" s="2058"/>
      <c r="H5" s="1815" t="s">
        <v>422</v>
      </c>
      <c r="I5" s="2140" t="s">
        <v>209</v>
      </c>
      <c r="J5" s="2141"/>
      <c r="K5" s="2142"/>
    </row>
    <row r="6" spans="1:23" s="101" customFormat="1" ht="13.5" customHeight="1" x14ac:dyDescent="0.2">
      <c r="A6" s="2062"/>
      <c r="B6" s="2063"/>
      <c r="C6" s="2063"/>
      <c r="D6" s="2063"/>
      <c r="E6" s="2063"/>
      <c r="F6" s="2063"/>
      <c r="G6" s="2064"/>
      <c r="H6" s="1816"/>
      <c r="I6" s="93" t="s">
        <v>1103</v>
      </c>
      <c r="J6" s="93" t="s">
        <v>906</v>
      </c>
      <c r="K6" s="94" t="s">
        <v>1104</v>
      </c>
    </row>
    <row r="7" spans="1:23" s="80" customFormat="1" x14ac:dyDescent="0.2">
      <c r="A7" s="2116">
        <v>1</v>
      </c>
      <c r="B7" s="2117"/>
      <c r="C7" s="2117"/>
      <c r="D7" s="2117"/>
      <c r="E7" s="2117"/>
      <c r="F7" s="2117"/>
      <c r="G7" s="2118"/>
      <c r="H7" s="92" t="s">
        <v>171</v>
      </c>
      <c r="I7" s="93">
        <v>3</v>
      </c>
      <c r="J7" s="93">
        <v>4</v>
      </c>
      <c r="K7" s="94">
        <v>5</v>
      </c>
    </row>
    <row r="8" spans="1:23" s="80" customFormat="1" ht="30.75" customHeight="1" x14ac:dyDescent="0.2">
      <c r="A8" s="1780" t="s">
        <v>431</v>
      </c>
      <c r="B8" s="1781"/>
      <c r="C8" s="1781"/>
      <c r="D8" s="1781"/>
      <c r="E8" s="1781"/>
      <c r="F8" s="1781"/>
      <c r="G8" s="1782"/>
      <c r="H8" s="71"/>
      <c r="I8" s="115">
        <v>1189400</v>
      </c>
      <c r="J8" s="115">
        <v>1173300</v>
      </c>
      <c r="K8" s="185">
        <v>1173300</v>
      </c>
    </row>
    <row r="9" spans="1:23" s="80" customFormat="1" ht="13.5" customHeight="1" x14ac:dyDescent="0.2">
      <c r="A9" s="1792" t="s">
        <v>483</v>
      </c>
      <c r="B9" s="1793"/>
      <c r="C9" s="1793"/>
      <c r="D9" s="1793"/>
      <c r="E9" s="1793"/>
      <c r="F9" s="1793"/>
      <c r="G9" s="1794"/>
      <c r="H9" s="109"/>
      <c r="I9" s="115"/>
      <c r="J9" s="115"/>
      <c r="K9" s="185"/>
    </row>
    <row r="10" spans="1:23" s="80" customFormat="1" ht="12" customHeight="1" x14ac:dyDescent="0.2">
      <c r="A10" s="1920" t="s">
        <v>347</v>
      </c>
      <c r="B10" s="1921"/>
      <c r="C10" s="1921"/>
      <c r="D10" s="1921"/>
      <c r="E10" s="1921"/>
      <c r="F10" s="1921"/>
      <c r="G10" s="2071"/>
      <c r="H10" s="105">
        <v>4</v>
      </c>
      <c r="I10" s="115">
        <v>1189400</v>
      </c>
      <c r="J10" s="115">
        <v>1173300</v>
      </c>
      <c r="K10" s="185">
        <v>1173300</v>
      </c>
    </row>
    <row r="11" spans="1:23" s="80" customFormat="1" ht="12" customHeight="1" x14ac:dyDescent="0.2">
      <c r="A11" s="1920" t="s">
        <v>348</v>
      </c>
      <c r="B11" s="1921"/>
      <c r="C11" s="1921"/>
      <c r="D11" s="1921"/>
      <c r="E11" s="1921"/>
      <c r="F11" s="1921"/>
      <c r="G11" s="2071"/>
      <c r="H11" s="105">
        <v>5</v>
      </c>
      <c r="I11" s="115"/>
      <c r="J11" s="115"/>
      <c r="K11" s="185"/>
    </row>
    <row r="12" spans="1:23" s="80" customFormat="1" ht="12" customHeight="1" thickBot="1" x14ac:dyDescent="0.25">
      <c r="A12" s="1927" t="s">
        <v>349</v>
      </c>
      <c r="B12" s="1928"/>
      <c r="C12" s="1928"/>
      <c r="D12" s="1928"/>
      <c r="E12" s="1928"/>
      <c r="F12" s="1928"/>
      <c r="G12" s="2072"/>
      <c r="H12" s="106">
        <v>2</v>
      </c>
      <c r="I12" s="189"/>
      <c r="J12" s="189"/>
      <c r="K12" s="188"/>
    </row>
    <row r="13" spans="1:23" ht="18.75" customHeight="1" x14ac:dyDescent="0.2">
      <c r="A13" s="96"/>
      <c r="B13" s="110" t="s">
        <v>305</v>
      </c>
      <c r="C13" s="97">
        <v>291</v>
      </c>
      <c r="D13" s="2024" t="s">
        <v>319</v>
      </c>
      <c r="E13" s="2024"/>
      <c r="F13" s="2024"/>
      <c r="G13" s="2024"/>
      <c r="H13" s="2024"/>
      <c r="I13" s="2024"/>
      <c r="J13" s="2024"/>
      <c r="K13" s="2024"/>
      <c r="L13" s="2024"/>
      <c r="M13" s="2024"/>
      <c r="N13" s="2024"/>
      <c r="O13" s="2024"/>
    </row>
    <row r="14" spans="1:23" s="98" customFormat="1" ht="18.75" customHeight="1" x14ac:dyDescent="0.2">
      <c r="B14" s="111" t="s">
        <v>306</v>
      </c>
      <c r="C14" s="99">
        <v>851</v>
      </c>
      <c r="D14" s="2114" t="s">
        <v>320</v>
      </c>
      <c r="E14" s="2114"/>
      <c r="F14" s="2114"/>
      <c r="G14" s="2114"/>
      <c r="H14" s="2114"/>
      <c r="I14" s="2114"/>
      <c r="J14" s="2114"/>
      <c r="K14" s="2114"/>
      <c r="L14" s="2114"/>
      <c r="M14" s="2114"/>
      <c r="N14" s="2114"/>
      <c r="O14" s="2114"/>
    </row>
    <row r="15" spans="1:23" s="112" customFormat="1" ht="13.9" customHeight="1" thickBot="1" x14ac:dyDescent="0.25">
      <c r="B15" s="2042" t="s">
        <v>807</v>
      </c>
      <c r="C15" s="2042"/>
      <c r="D15" s="2042"/>
      <c r="E15" s="2042"/>
      <c r="F15" s="2042"/>
      <c r="G15" s="129"/>
      <c r="H15" s="129"/>
      <c r="I15" s="129"/>
      <c r="J15" s="129"/>
      <c r="K15" s="129"/>
      <c r="L15" s="129"/>
      <c r="M15" s="129"/>
      <c r="N15" s="129"/>
      <c r="O15" s="129"/>
      <c r="P15" s="129"/>
      <c r="Q15" s="129"/>
      <c r="R15" s="129"/>
      <c r="S15" s="129"/>
      <c r="T15" s="129"/>
      <c r="U15" s="129"/>
      <c r="V15" s="129"/>
    </row>
    <row r="16" spans="1:23" s="112" customFormat="1" ht="13.9" customHeight="1" thickBot="1" x14ac:dyDescent="0.25">
      <c r="A16" s="2056" t="s">
        <v>422</v>
      </c>
      <c r="B16" s="1809" t="s">
        <v>219</v>
      </c>
      <c r="C16" s="1810"/>
      <c r="D16" s="2035"/>
      <c r="E16" s="1810" t="s">
        <v>553</v>
      </c>
      <c r="F16" s="1810"/>
      <c r="G16" s="1810"/>
      <c r="H16" s="1810"/>
      <c r="I16" s="1810"/>
      <c r="J16" s="1810"/>
      <c r="K16" s="1810"/>
      <c r="L16" s="1810"/>
      <c r="M16" s="2035"/>
      <c r="N16" s="113"/>
      <c r="O16" s="113"/>
      <c r="P16" s="113"/>
      <c r="Q16" s="113"/>
      <c r="R16" s="113"/>
      <c r="S16" s="113"/>
      <c r="T16" s="113"/>
      <c r="U16" s="113"/>
      <c r="V16" s="113"/>
      <c r="W16" s="113"/>
    </row>
    <row r="17" spans="1:23" s="112" customFormat="1" ht="12.75" customHeight="1" thickBot="1" x14ac:dyDescent="0.25">
      <c r="A17" s="2059"/>
      <c r="B17" s="2041"/>
      <c r="C17" s="2042"/>
      <c r="D17" s="2143"/>
      <c r="E17" s="1936" t="s">
        <v>1105</v>
      </c>
      <c r="F17" s="1936"/>
      <c r="G17" s="1937"/>
      <c r="H17" s="2040" t="s">
        <v>863</v>
      </c>
      <c r="I17" s="2037"/>
      <c r="J17" s="2038"/>
      <c r="K17" s="2036" t="s">
        <v>1056</v>
      </c>
      <c r="L17" s="2037"/>
      <c r="M17" s="2039"/>
      <c r="N17" s="113"/>
      <c r="O17" s="113"/>
      <c r="P17" s="113"/>
      <c r="Q17" s="113"/>
      <c r="R17" s="113"/>
      <c r="S17" s="113"/>
      <c r="T17" s="113"/>
      <c r="U17" s="113"/>
      <c r="V17" s="113"/>
      <c r="W17" s="113"/>
    </row>
    <row r="18" spans="1:23" s="112" customFormat="1" ht="45.75" customHeight="1" thickBot="1" x14ac:dyDescent="0.25">
      <c r="A18" s="2139"/>
      <c r="B18" s="1875"/>
      <c r="C18" s="1876"/>
      <c r="D18" s="2144"/>
      <c r="E18" s="685" t="s">
        <v>482</v>
      </c>
      <c r="F18" s="686" t="s">
        <v>1</v>
      </c>
      <c r="G18" s="687" t="s">
        <v>209</v>
      </c>
      <c r="H18" s="685" t="s">
        <v>482</v>
      </c>
      <c r="I18" s="686" t="s">
        <v>1</v>
      </c>
      <c r="J18" s="688" t="s">
        <v>209</v>
      </c>
      <c r="K18" s="689" t="s">
        <v>482</v>
      </c>
      <c r="L18" s="686" t="s">
        <v>1</v>
      </c>
      <c r="M18" s="687" t="s">
        <v>209</v>
      </c>
    </row>
    <row r="19" spans="1:23" s="112" customFormat="1" ht="8.4499999999999993" customHeight="1" thickBot="1" x14ac:dyDescent="0.25">
      <c r="A19" s="680">
        <v>1</v>
      </c>
      <c r="B19" s="2136">
        <v>2</v>
      </c>
      <c r="C19" s="2136"/>
      <c r="D19" s="2137"/>
      <c r="E19" s="680">
        <v>3</v>
      </c>
      <c r="F19" s="681">
        <v>4</v>
      </c>
      <c r="G19" s="682">
        <v>5</v>
      </c>
      <c r="H19" s="683">
        <v>6</v>
      </c>
      <c r="I19" s="681">
        <v>7</v>
      </c>
      <c r="J19" s="684">
        <v>8</v>
      </c>
      <c r="K19" s="680">
        <v>9</v>
      </c>
      <c r="L19" s="681">
        <v>10</v>
      </c>
      <c r="M19" s="682">
        <v>10</v>
      </c>
    </row>
    <row r="20" spans="1:23" s="112" customFormat="1" ht="18" customHeight="1" x14ac:dyDescent="0.2">
      <c r="A20" s="2122">
        <v>4</v>
      </c>
      <c r="B20" s="673" t="s">
        <v>532</v>
      </c>
      <c r="C20" s="173"/>
      <c r="D20" s="173"/>
      <c r="E20" s="173"/>
      <c r="F20" s="173"/>
      <c r="G20" s="173"/>
      <c r="H20" s="173"/>
      <c r="I20" s="173"/>
      <c r="J20" s="173"/>
      <c r="K20" s="173"/>
      <c r="L20" s="173"/>
      <c r="M20" s="674"/>
    </row>
    <row r="21" spans="1:23" s="112" customFormat="1" ht="14.45" customHeight="1" x14ac:dyDescent="0.2">
      <c r="A21" s="2123"/>
      <c r="B21" s="2125" t="s">
        <v>0</v>
      </c>
      <c r="C21" s="2126"/>
      <c r="D21" s="635" t="s">
        <v>894</v>
      </c>
      <c r="E21" s="115">
        <v>6145164</v>
      </c>
      <c r="F21" s="115">
        <v>2.2000000000000002</v>
      </c>
      <c r="G21" s="115">
        <v>135194</v>
      </c>
      <c r="H21" s="115">
        <v>6145164</v>
      </c>
      <c r="I21" s="115">
        <v>2.2000000000000002</v>
      </c>
      <c r="J21" s="115">
        <v>135194</v>
      </c>
      <c r="K21" s="115">
        <v>6145164</v>
      </c>
      <c r="L21" s="115">
        <v>2.2000000000000002</v>
      </c>
      <c r="M21" s="185">
        <v>135194</v>
      </c>
    </row>
    <row r="22" spans="1:23" s="112" customFormat="1" ht="14.45" customHeight="1" x14ac:dyDescent="0.2">
      <c r="A22" s="2123"/>
      <c r="B22" s="2127"/>
      <c r="C22" s="2128"/>
      <c r="D22" s="635" t="s">
        <v>895</v>
      </c>
      <c r="E22" s="115">
        <v>145527</v>
      </c>
      <c r="F22" s="115">
        <v>2.2000000000000002</v>
      </c>
      <c r="G22" s="115">
        <v>3202</v>
      </c>
      <c r="H22" s="115">
        <v>145527</v>
      </c>
      <c r="I22" s="115">
        <v>2.2000000000000002</v>
      </c>
      <c r="J22" s="115">
        <v>3202</v>
      </c>
      <c r="K22" s="115">
        <v>145527</v>
      </c>
      <c r="L22" s="115">
        <v>2.2000000000000002</v>
      </c>
      <c r="M22" s="185">
        <v>3202</v>
      </c>
    </row>
    <row r="23" spans="1:23" s="112" customFormat="1" ht="14.45" customHeight="1" x14ac:dyDescent="0.2">
      <c r="A23" s="2123"/>
      <c r="B23" s="2127"/>
      <c r="C23" s="2128"/>
      <c r="D23" s="635" t="s">
        <v>896</v>
      </c>
      <c r="E23" s="115">
        <v>1769995</v>
      </c>
      <c r="F23" s="115">
        <v>2.2000000000000002</v>
      </c>
      <c r="G23" s="115">
        <v>38940</v>
      </c>
      <c r="H23" s="115">
        <v>1769995</v>
      </c>
      <c r="I23" s="115">
        <v>2.2000000000000002</v>
      </c>
      <c r="J23" s="115">
        <v>38940</v>
      </c>
      <c r="K23" s="115">
        <v>1769995</v>
      </c>
      <c r="L23" s="115">
        <v>2.2000000000000002</v>
      </c>
      <c r="M23" s="185">
        <v>38940</v>
      </c>
    </row>
    <row r="24" spans="1:23" s="112" customFormat="1" ht="14.45" customHeight="1" x14ac:dyDescent="0.2">
      <c r="A24" s="2123"/>
      <c r="B24" s="2127"/>
      <c r="C24" s="2128"/>
      <c r="D24" s="635" t="s">
        <v>897</v>
      </c>
      <c r="E24" s="115">
        <v>1772750</v>
      </c>
      <c r="F24" s="115">
        <v>2.2000000000000002</v>
      </c>
      <c r="G24" s="115">
        <v>39000</v>
      </c>
      <c r="H24" s="115">
        <v>1772750</v>
      </c>
      <c r="I24" s="115">
        <v>2.2000000000000002</v>
      </c>
      <c r="J24" s="115">
        <v>39000</v>
      </c>
      <c r="K24" s="115">
        <v>1772750</v>
      </c>
      <c r="L24" s="115">
        <v>2.2000000000000002</v>
      </c>
      <c r="M24" s="185">
        <v>39000</v>
      </c>
    </row>
    <row r="25" spans="1:23" s="112" customFormat="1" ht="14.45" customHeight="1" x14ac:dyDescent="0.2">
      <c r="A25" s="2123"/>
      <c r="B25" s="2127"/>
      <c r="C25" s="2128"/>
      <c r="D25" s="635" t="s">
        <v>898</v>
      </c>
      <c r="E25" s="115">
        <v>3586741</v>
      </c>
      <c r="F25" s="115">
        <v>2.2000000000000002</v>
      </c>
      <c r="G25" s="115">
        <v>78908</v>
      </c>
      <c r="H25" s="115">
        <v>3586741</v>
      </c>
      <c r="I25" s="115">
        <v>2.2000000000000002</v>
      </c>
      <c r="J25" s="115">
        <v>78908</v>
      </c>
      <c r="K25" s="115">
        <v>3586741</v>
      </c>
      <c r="L25" s="115">
        <v>2.2000000000000002</v>
      </c>
      <c r="M25" s="185">
        <v>78908</v>
      </c>
    </row>
    <row r="26" spans="1:23" s="112" customFormat="1" ht="25.5" customHeight="1" x14ac:dyDescent="0.2">
      <c r="A26" s="2123"/>
      <c r="B26" s="2127"/>
      <c r="C26" s="2128"/>
      <c r="D26" s="619" t="s">
        <v>899</v>
      </c>
      <c r="E26" s="115">
        <v>1627475</v>
      </c>
      <c r="F26" s="115">
        <v>2.2000000000000002</v>
      </c>
      <c r="G26" s="115">
        <v>35805</v>
      </c>
      <c r="H26" s="115">
        <v>1627475</v>
      </c>
      <c r="I26" s="115">
        <v>2.2000000000000002</v>
      </c>
      <c r="J26" s="115">
        <v>35805</v>
      </c>
      <c r="K26" s="115">
        <v>1627475</v>
      </c>
      <c r="L26" s="115">
        <v>2.2000000000000002</v>
      </c>
      <c r="M26" s="185">
        <v>35805</v>
      </c>
    </row>
    <row r="27" spans="1:23" s="112" customFormat="1" ht="25.5" customHeight="1" x14ac:dyDescent="0.2">
      <c r="A27" s="2123"/>
      <c r="B27" s="2127"/>
      <c r="C27" s="2128"/>
      <c r="D27" s="619" t="s">
        <v>900</v>
      </c>
      <c r="E27" s="115">
        <v>280913</v>
      </c>
      <c r="F27" s="115">
        <v>2.2000000000000002</v>
      </c>
      <c r="G27" s="115">
        <v>6180</v>
      </c>
      <c r="H27" s="115">
        <v>280913</v>
      </c>
      <c r="I27" s="115">
        <v>2.2000000000000002</v>
      </c>
      <c r="J27" s="115">
        <v>6180</v>
      </c>
      <c r="K27" s="115">
        <v>280913</v>
      </c>
      <c r="L27" s="115">
        <v>2.2000000000000002</v>
      </c>
      <c r="M27" s="185">
        <v>6180</v>
      </c>
    </row>
    <row r="28" spans="1:23" s="112" customFormat="1" ht="14.45" customHeight="1" x14ac:dyDescent="0.2">
      <c r="A28" s="2123"/>
      <c r="B28" s="2127"/>
      <c r="C28" s="2128"/>
      <c r="D28" s="635" t="s">
        <v>901</v>
      </c>
      <c r="E28" s="115">
        <v>958308</v>
      </c>
      <c r="F28" s="115">
        <v>2.2000000000000002</v>
      </c>
      <c r="G28" s="115">
        <v>21083</v>
      </c>
      <c r="H28" s="115">
        <v>958308</v>
      </c>
      <c r="I28" s="115">
        <v>2.2000000000000002</v>
      </c>
      <c r="J28" s="115">
        <v>21083</v>
      </c>
      <c r="K28" s="115">
        <v>958308</v>
      </c>
      <c r="L28" s="115">
        <v>2.2000000000000002</v>
      </c>
      <c r="M28" s="185">
        <v>21083</v>
      </c>
    </row>
    <row r="29" spans="1:23" s="112" customFormat="1" ht="27" customHeight="1" x14ac:dyDescent="0.2">
      <c r="A29" s="2123"/>
      <c r="B29" s="2127"/>
      <c r="C29" s="2128"/>
      <c r="D29" s="619" t="s">
        <v>1106</v>
      </c>
      <c r="E29" s="115"/>
      <c r="F29" s="115"/>
      <c r="G29" s="115"/>
      <c r="H29" s="115"/>
      <c r="I29" s="115"/>
      <c r="J29" s="115"/>
      <c r="K29" s="115"/>
      <c r="L29" s="115"/>
      <c r="M29" s="185"/>
    </row>
    <row r="30" spans="1:23" s="112" customFormat="1" ht="26.25" customHeight="1" x14ac:dyDescent="0.2">
      <c r="A30" s="2123"/>
      <c r="B30" s="2129"/>
      <c r="C30" s="2130"/>
      <c r="D30" s="619" t="s">
        <v>902</v>
      </c>
      <c r="E30" s="115">
        <v>4449000</v>
      </c>
      <c r="F30" s="115">
        <v>2.2000000000000002</v>
      </c>
      <c r="G30" s="115">
        <v>62313</v>
      </c>
      <c r="H30" s="115">
        <v>4449000</v>
      </c>
      <c r="I30" s="115">
        <v>2.2000000000000002</v>
      </c>
      <c r="J30" s="115">
        <v>46213</v>
      </c>
      <c r="K30" s="115">
        <v>4449000</v>
      </c>
      <c r="L30" s="115">
        <v>2.2000000000000002</v>
      </c>
      <c r="M30" s="185">
        <v>46213</v>
      </c>
    </row>
    <row r="31" spans="1:23" s="112" customFormat="1" ht="18" customHeight="1" x14ac:dyDescent="0.2">
      <c r="A31" s="2123"/>
      <c r="B31" s="2131" t="s">
        <v>533</v>
      </c>
      <c r="C31" s="2132"/>
      <c r="D31" s="2132"/>
      <c r="E31" s="2132"/>
      <c r="F31" s="2132"/>
      <c r="G31" s="2132"/>
      <c r="H31" s="2132"/>
      <c r="I31" s="2132"/>
      <c r="J31" s="2132"/>
      <c r="K31" s="2132"/>
      <c r="L31" s="2132"/>
      <c r="M31" s="2133"/>
    </row>
    <row r="32" spans="1:23" s="112" customFormat="1" ht="18" customHeight="1" x14ac:dyDescent="0.2">
      <c r="A32" s="2123"/>
      <c r="B32" s="2125" t="s">
        <v>3</v>
      </c>
      <c r="C32" s="2126"/>
      <c r="D32" s="95" t="s">
        <v>892</v>
      </c>
      <c r="E32" s="115">
        <v>16179839.5</v>
      </c>
      <c r="F32" s="115">
        <v>1.5</v>
      </c>
      <c r="G32" s="115">
        <v>242698</v>
      </c>
      <c r="H32" s="115">
        <v>16179839.5</v>
      </c>
      <c r="I32" s="115">
        <v>1.5</v>
      </c>
      <c r="J32" s="115">
        <v>242698</v>
      </c>
      <c r="K32" s="115">
        <v>16179839.5</v>
      </c>
      <c r="L32" s="115">
        <v>1.5</v>
      </c>
      <c r="M32" s="185">
        <v>242698</v>
      </c>
    </row>
    <row r="33" spans="1:22" s="112" customFormat="1" x14ac:dyDescent="0.2">
      <c r="A33" s="2123"/>
      <c r="B33" s="2129"/>
      <c r="C33" s="2130"/>
      <c r="D33" s="95" t="s">
        <v>893</v>
      </c>
      <c r="E33" s="115">
        <v>35071821.219999999</v>
      </c>
      <c r="F33" s="115">
        <v>1.5</v>
      </c>
      <c r="G33" s="115">
        <v>526077</v>
      </c>
      <c r="H33" s="115">
        <v>35071821.219999999</v>
      </c>
      <c r="I33" s="115">
        <v>1.5</v>
      </c>
      <c r="J33" s="115">
        <v>526077</v>
      </c>
      <c r="K33" s="115">
        <v>35071821.219999999</v>
      </c>
      <c r="L33" s="115">
        <v>1.5</v>
      </c>
      <c r="M33" s="185">
        <v>526077</v>
      </c>
    </row>
    <row r="34" spans="1:22" s="116" customFormat="1" ht="12.6" customHeight="1" thickBot="1" x14ac:dyDescent="0.25">
      <c r="A34" s="2124"/>
      <c r="B34" s="2134" t="s">
        <v>252</v>
      </c>
      <c r="C34" s="2135"/>
      <c r="D34" s="883"/>
      <c r="E34" s="883"/>
      <c r="F34" s="883"/>
      <c r="G34" s="884">
        <f>+G33+G32+G30+G28+G21+G22+G23+G24+G25+G26+G27</f>
        <v>1189400</v>
      </c>
      <c r="H34" s="883"/>
      <c r="I34" s="883"/>
      <c r="J34" s="884">
        <f>+J33+J32+J30+J28+J21+J22+J23+J24+J25+J26+J27+J29</f>
        <v>1173300</v>
      </c>
      <c r="K34" s="883"/>
      <c r="L34" s="883"/>
      <c r="M34" s="884">
        <f>+M33+M32+M30+M28+M21+M22+M23+M24+M25+M26+M27+M29</f>
        <v>1173300</v>
      </c>
      <c r="N34" s="110"/>
      <c r="O34" s="110"/>
      <c r="P34" s="79"/>
      <c r="Q34" s="79"/>
      <c r="R34" s="79"/>
      <c r="S34" s="79"/>
      <c r="T34" s="79"/>
      <c r="U34" s="79"/>
      <c r="V34" s="79"/>
    </row>
    <row r="35" spans="1:22" s="116" customFormat="1" ht="3" customHeight="1" thickBot="1" x14ac:dyDescent="0.25">
      <c r="A35" s="690"/>
      <c r="B35" s="691"/>
      <c r="C35" s="671"/>
      <c r="D35" s="692"/>
      <c r="E35" s="692"/>
      <c r="F35" s="692"/>
      <c r="G35" s="693"/>
      <c r="H35" s="692"/>
      <c r="I35" s="692"/>
      <c r="J35" s="693"/>
      <c r="K35" s="692"/>
      <c r="L35" s="692"/>
      <c r="M35" s="694"/>
      <c r="N35" s="110"/>
      <c r="O35" s="110"/>
      <c r="P35" s="79"/>
      <c r="Q35" s="79"/>
      <c r="R35" s="79"/>
      <c r="S35" s="79"/>
      <c r="T35" s="79"/>
      <c r="U35" s="79"/>
      <c r="V35" s="79"/>
    </row>
    <row r="36" spans="1:22" s="112" customFormat="1" ht="18" hidden="1" customHeight="1" outlineLevel="1" x14ac:dyDescent="0.2">
      <c r="A36" s="2122">
        <v>5</v>
      </c>
      <c r="B36" s="673" t="s">
        <v>532</v>
      </c>
      <c r="C36" s="173"/>
      <c r="D36" s="173"/>
      <c r="E36" s="173"/>
      <c r="F36" s="173"/>
      <c r="G36" s="173"/>
      <c r="H36" s="173"/>
      <c r="I36" s="173"/>
      <c r="J36" s="173"/>
      <c r="K36" s="173"/>
      <c r="L36" s="173"/>
      <c r="M36" s="674"/>
    </row>
    <row r="37" spans="1:22" s="112" customFormat="1" ht="14.45" hidden="1" customHeight="1" outlineLevel="1" x14ac:dyDescent="0.2">
      <c r="A37" s="2123"/>
      <c r="B37" s="2125" t="s">
        <v>0</v>
      </c>
      <c r="C37" s="2126"/>
      <c r="D37" s="635"/>
      <c r="E37" s="115"/>
      <c r="F37" s="115"/>
      <c r="G37" s="115"/>
      <c r="H37" s="115"/>
      <c r="I37" s="115"/>
      <c r="J37" s="115"/>
      <c r="K37" s="115"/>
      <c r="L37" s="115"/>
      <c r="M37" s="185"/>
    </row>
    <row r="38" spans="1:22" s="112" customFormat="1" ht="14.45" hidden="1" customHeight="1" outlineLevel="1" x14ac:dyDescent="0.2">
      <c r="A38" s="2123"/>
      <c r="B38" s="2127"/>
      <c r="C38" s="2128"/>
      <c r="D38" s="635"/>
      <c r="E38" s="115"/>
      <c r="F38" s="115"/>
      <c r="G38" s="115"/>
      <c r="H38" s="115"/>
      <c r="I38" s="115"/>
      <c r="J38" s="115"/>
      <c r="K38" s="115"/>
      <c r="L38" s="115"/>
      <c r="M38" s="185"/>
    </row>
    <row r="39" spans="1:22" s="112" customFormat="1" ht="14.45" hidden="1" customHeight="1" outlineLevel="1" x14ac:dyDescent="0.2">
      <c r="A39" s="2123"/>
      <c r="B39" s="2129"/>
      <c r="C39" s="2130"/>
      <c r="D39" s="635"/>
      <c r="E39" s="115"/>
      <c r="F39" s="115"/>
      <c r="G39" s="115"/>
      <c r="H39" s="115"/>
      <c r="I39" s="115"/>
      <c r="J39" s="115"/>
      <c r="K39" s="115"/>
      <c r="L39" s="115"/>
      <c r="M39" s="185"/>
    </row>
    <row r="40" spans="1:22" s="112" customFormat="1" ht="18" hidden="1" customHeight="1" outlineLevel="1" x14ac:dyDescent="0.2">
      <c r="A40" s="2123"/>
      <c r="B40" s="2131" t="s">
        <v>533</v>
      </c>
      <c r="C40" s="2132"/>
      <c r="D40" s="2132"/>
      <c r="E40" s="2132"/>
      <c r="F40" s="2132"/>
      <c r="G40" s="2132"/>
      <c r="H40" s="2132"/>
      <c r="I40" s="2132"/>
      <c r="J40" s="2132"/>
      <c r="K40" s="2132"/>
      <c r="L40" s="2132"/>
      <c r="M40" s="2133"/>
    </row>
    <row r="41" spans="1:22" s="112" customFormat="1" ht="18" hidden="1" customHeight="1" outlineLevel="1" x14ac:dyDescent="0.2">
      <c r="A41" s="2123"/>
      <c r="B41" s="2125" t="s">
        <v>3</v>
      </c>
      <c r="C41" s="2126"/>
      <c r="D41" s="95"/>
      <c r="E41" s="115"/>
      <c r="F41" s="115"/>
      <c r="G41" s="115"/>
      <c r="H41" s="115"/>
      <c r="I41" s="115"/>
      <c r="J41" s="115"/>
      <c r="K41" s="115"/>
      <c r="L41" s="115"/>
      <c r="M41" s="185"/>
    </row>
    <row r="42" spans="1:22" s="112" customFormat="1" hidden="1" outlineLevel="1" x14ac:dyDescent="0.2">
      <c r="A42" s="2123"/>
      <c r="B42" s="2129"/>
      <c r="C42" s="2130"/>
      <c r="D42" s="95"/>
      <c r="E42" s="115"/>
      <c r="F42" s="115"/>
      <c r="G42" s="115"/>
      <c r="H42" s="115"/>
      <c r="I42" s="115"/>
      <c r="J42" s="115"/>
      <c r="K42" s="115"/>
      <c r="L42" s="115"/>
      <c r="M42" s="185"/>
    </row>
    <row r="43" spans="1:22" s="116" customFormat="1" ht="21.6" hidden="1" customHeight="1" outlineLevel="1" thickBot="1" x14ac:dyDescent="0.25">
      <c r="A43" s="2124"/>
      <c r="B43" s="2134" t="s">
        <v>252</v>
      </c>
      <c r="C43" s="2135"/>
      <c r="D43" s="883"/>
      <c r="E43" s="883"/>
      <c r="F43" s="883"/>
      <c r="G43" s="884">
        <f>+G42+G41+G39+G38+G37</f>
        <v>0</v>
      </c>
      <c r="H43" s="883"/>
      <c r="I43" s="883"/>
      <c r="J43" s="884">
        <f>+J42+J41+J39+J38+J37</f>
        <v>0</v>
      </c>
      <c r="K43" s="883"/>
      <c r="L43" s="883"/>
      <c r="M43" s="884">
        <f>+M42+M41+M39+M38+M37</f>
        <v>0</v>
      </c>
      <c r="N43" s="110"/>
      <c r="O43" s="110"/>
      <c r="P43" s="79"/>
      <c r="Q43" s="79"/>
      <c r="R43" s="79"/>
      <c r="S43" s="79"/>
      <c r="T43" s="79"/>
      <c r="U43" s="79"/>
      <c r="V43" s="79"/>
    </row>
    <row r="44" spans="1:22" s="116" customFormat="1" ht="21.6" customHeight="1" collapsed="1" thickBot="1" x14ac:dyDescent="0.25">
      <c r="A44" s="690"/>
      <c r="B44" s="691"/>
      <c r="C44" s="671"/>
      <c r="D44" s="692"/>
      <c r="E44" s="692"/>
      <c r="F44" s="692"/>
      <c r="G44" s="693"/>
      <c r="H44" s="692"/>
      <c r="I44" s="692"/>
      <c r="J44" s="693"/>
      <c r="K44" s="692"/>
      <c r="L44" s="692"/>
      <c r="M44" s="694"/>
      <c r="N44" s="110"/>
      <c r="O44" s="110"/>
      <c r="P44" s="79"/>
      <c r="Q44" s="79"/>
      <c r="R44" s="79"/>
      <c r="S44" s="79"/>
      <c r="T44" s="79"/>
      <c r="U44" s="79"/>
      <c r="V44" s="79"/>
    </row>
    <row r="45" spans="1:22" s="112" customFormat="1" ht="21.6" hidden="1" customHeight="1" outlineLevel="1" x14ac:dyDescent="0.2">
      <c r="A45" s="2122">
        <v>2</v>
      </c>
      <c r="B45" s="673" t="s">
        <v>532</v>
      </c>
      <c r="C45" s="173"/>
      <c r="D45" s="173"/>
      <c r="E45" s="173"/>
      <c r="F45" s="173"/>
      <c r="G45" s="173"/>
      <c r="H45" s="173"/>
      <c r="I45" s="173"/>
      <c r="J45" s="173"/>
      <c r="K45" s="173"/>
      <c r="L45" s="173"/>
      <c r="M45" s="674"/>
    </row>
    <row r="46" spans="1:22" s="112" customFormat="1" ht="21.6" hidden="1" customHeight="1" outlineLevel="1" x14ac:dyDescent="0.2">
      <c r="A46" s="2123"/>
      <c r="B46" s="2125" t="s">
        <v>0</v>
      </c>
      <c r="C46" s="2126"/>
      <c r="D46" s="635"/>
      <c r="E46" s="115"/>
      <c r="F46" s="115"/>
      <c r="G46" s="115"/>
      <c r="H46" s="115"/>
      <c r="I46" s="115"/>
      <c r="J46" s="115"/>
      <c r="K46" s="115"/>
      <c r="L46" s="115"/>
      <c r="M46" s="185"/>
    </row>
    <row r="47" spans="1:22" s="112" customFormat="1" ht="21.6" hidden="1" customHeight="1" outlineLevel="1" x14ac:dyDescent="0.2">
      <c r="A47" s="2123"/>
      <c r="B47" s="2127"/>
      <c r="C47" s="2128"/>
      <c r="D47" s="635"/>
      <c r="E47" s="115"/>
      <c r="F47" s="115"/>
      <c r="G47" s="115"/>
      <c r="H47" s="115"/>
      <c r="I47" s="115"/>
      <c r="J47" s="115"/>
      <c r="K47" s="115"/>
      <c r="L47" s="115"/>
      <c r="M47" s="185"/>
    </row>
    <row r="48" spans="1:22" s="112" customFormat="1" ht="21.6" hidden="1" customHeight="1" outlineLevel="1" x14ac:dyDescent="0.2">
      <c r="A48" s="2123"/>
      <c r="B48" s="2129"/>
      <c r="C48" s="2130"/>
      <c r="D48" s="635"/>
      <c r="E48" s="115"/>
      <c r="F48" s="115"/>
      <c r="G48" s="115"/>
      <c r="H48" s="115"/>
      <c r="I48" s="115"/>
      <c r="J48" s="115"/>
      <c r="K48" s="115"/>
      <c r="L48" s="115"/>
      <c r="M48" s="185"/>
    </row>
    <row r="49" spans="1:22" s="112" customFormat="1" ht="21.6" hidden="1" customHeight="1" outlineLevel="1" x14ac:dyDescent="0.2">
      <c r="A49" s="2123"/>
      <c r="B49" s="2131" t="s">
        <v>533</v>
      </c>
      <c r="C49" s="2132"/>
      <c r="D49" s="2132"/>
      <c r="E49" s="2132"/>
      <c r="F49" s="2132"/>
      <c r="G49" s="2132"/>
      <c r="H49" s="2132"/>
      <c r="I49" s="2132"/>
      <c r="J49" s="2132"/>
      <c r="K49" s="2132"/>
      <c r="L49" s="2132"/>
      <c r="M49" s="2133"/>
    </row>
    <row r="50" spans="1:22" s="112" customFormat="1" ht="21.6" hidden="1" customHeight="1" outlineLevel="1" x14ac:dyDescent="0.2">
      <c r="A50" s="2123"/>
      <c r="B50" s="2125" t="s">
        <v>3</v>
      </c>
      <c r="C50" s="2126"/>
      <c r="D50" s="95"/>
      <c r="E50" s="115"/>
      <c r="F50" s="115"/>
      <c r="G50" s="115"/>
      <c r="H50" s="115"/>
      <c r="I50" s="115"/>
      <c r="J50" s="115"/>
      <c r="K50" s="115"/>
      <c r="L50" s="115"/>
      <c r="M50" s="185"/>
    </row>
    <row r="51" spans="1:22" s="112" customFormat="1" ht="21.6" hidden="1" customHeight="1" outlineLevel="1" x14ac:dyDescent="0.2">
      <c r="A51" s="2123"/>
      <c r="B51" s="2129"/>
      <c r="C51" s="2130"/>
      <c r="D51" s="95"/>
      <c r="E51" s="115"/>
      <c r="F51" s="115"/>
      <c r="G51" s="115"/>
      <c r="H51" s="115"/>
      <c r="I51" s="115"/>
      <c r="J51" s="115"/>
      <c r="K51" s="115"/>
      <c r="L51" s="115"/>
      <c r="M51" s="185"/>
    </row>
    <row r="52" spans="1:22" s="116" customFormat="1" ht="21.6" hidden="1" customHeight="1" outlineLevel="1" thickBot="1" x14ac:dyDescent="0.25">
      <c r="A52" s="2124"/>
      <c r="B52" s="2134" t="s">
        <v>252</v>
      </c>
      <c r="C52" s="2135"/>
      <c r="D52" s="883"/>
      <c r="E52" s="883"/>
      <c r="F52" s="883"/>
      <c r="G52" s="884">
        <f>+G51+G50+G48+G47+G46</f>
        <v>0</v>
      </c>
      <c r="H52" s="883"/>
      <c r="I52" s="883"/>
      <c r="J52" s="884">
        <f>+J51+J50+J48+J47+J46</f>
        <v>0</v>
      </c>
      <c r="K52" s="883"/>
      <c r="L52" s="883"/>
      <c r="M52" s="884">
        <f>+M51+M50+M48+M47+M46</f>
        <v>0</v>
      </c>
      <c r="N52" s="110"/>
      <c r="O52" s="110"/>
      <c r="P52" s="79"/>
      <c r="Q52" s="79"/>
      <c r="R52" s="79"/>
      <c r="S52" s="79"/>
      <c r="T52" s="79"/>
      <c r="U52" s="79"/>
      <c r="V52" s="79"/>
    </row>
    <row r="53" spans="1:22" ht="21.6" customHeight="1" collapsed="1" x14ac:dyDescent="0.2"/>
  </sheetData>
  <mergeCells count="37">
    <mergeCell ref="A2:M2"/>
    <mergeCell ref="A3:K3"/>
    <mergeCell ref="A1:L1"/>
    <mergeCell ref="A16:A18"/>
    <mergeCell ref="E16:M16"/>
    <mergeCell ref="E17:G17"/>
    <mergeCell ref="H5:H6"/>
    <mergeCell ref="I5:K5"/>
    <mergeCell ref="H17:J17"/>
    <mergeCell ref="K17:M17"/>
    <mergeCell ref="D13:O13"/>
    <mergeCell ref="D14:O14"/>
    <mergeCell ref="B15:F15"/>
    <mergeCell ref="B16:D18"/>
    <mergeCell ref="B19:D19"/>
    <mergeCell ref="A5:G6"/>
    <mergeCell ref="A7:G7"/>
    <mergeCell ref="A8:G8"/>
    <mergeCell ref="A9:G9"/>
    <mergeCell ref="A10:G10"/>
    <mergeCell ref="A11:G11"/>
    <mergeCell ref="A12:G12"/>
    <mergeCell ref="B31:M31"/>
    <mergeCell ref="B32:C33"/>
    <mergeCell ref="B21:C30"/>
    <mergeCell ref="B34:C34"/>
    <mergeCell ref="A20:A34"/>
    <mergeCell ref="A36:A43"/>
    <mergeCell ref="B37:C39"/>
    <mergeCell ref="B40:M40"/>
    <mergeCell ref="B41:C42"/>
    <mergeCell ref="B43:C43"/>
    <mergeCell ref="A45:A52"/>
    <mergeCell ref="B46:C48"/>
    <mergeCell ref="B49:M49"/>
    <mergeCell ref="B50:C51"/>
    <mergeCell ref="B52:C52"/>
  </mergeCells>
  <phoneticPr fontId="12" type="noConversion"/>
  <pageMargins left="0.74803149606299213" right="0.15748031496062992" top="0.39370078740157483" bottom="0.39370078740157483" header="0.51181102362204722" footer="0.51181102362204722"/>
  <pageSetup paperSize="9" scale="92" fitToHeight="1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20">
    <pageSetUpPr fitToPage="1"/>
  </sheetPr>
  <dimension ref="A1:CF52"/>
  <sheetViews>
    <sheetView view="pageBreakPreview" topLeftCell="A4" zoomScale="80" zoomScaleNormal="100" zoomScaleSheetLayoutView="80" workbookViewId="0">
      <selection activeCell="D14" sqref="D14:AD14"/>
    </sheetView>
  </sheetViews>
  <sheetFormatPr defaultColWidth="9.140625" defaultRowHeight="12.75" outlineLevelRow="1" x14ac:dyDescent="0.2"/>
  <cols>
    <col min="1" max="1" width="20.140625" style="120" customWidth="1"/>
    <col min="2" max="2" width="19.42578125" style="120" customWidth="1"/>
    <col min="3" max="4" width="10" style="120" customWidth="1"/>
    <col min="5" max="5" width="11.5703125" style="120" customWidth="1"/>
    <col min="6" max="11" width="10" style="120" customWidth="1"/>
    <col min="12" max="12" width="6.28515625" style="120" customWidth="1"/>
    <col min="13" max="13" width="11.28515625" style="120" customWidth="1"/>
    <col min="14" max="14" width="12" style="120" customWidth="1"/>
    <col min="15" max="21" width="6.28515625" style="120" customWidth="1"/>
    <col min="22" max="22" width="8.5703125" style="120" customWidth="1"/>
    <col min="23" max="23" width="12.5703125" style="120" customWidth="1"/>
    <col min="24" max="29" width="6.28515625" style="120" customWidth="1"/>
    <col min="30" max="16384" width="9.140625" style="120"/>
  </cols>
  <sheetData>
    <row r="1" spans="1:84" s="125" customFormat="1" ht="15.75" x14ac:dyDescent="0.2">
      <c r="A1" s="2025" t="s">
        <v>534</v>
      </c>
      <c r="B1" s="2193"/>
      <c r="C1" s="2193"/>
      <c r="D1" s="2193"/>
      <c r="E1" s="2193"/>
      <c r="F1" s="2193"/>
      <c r="G1" s="2193"/>
      <c r="H1" s="2193"/>
      <c r="I1" s="2193"/>
      <c r="J1" s="2193"/>
      <c r="K1" s="2193"/>
      <c r="L1" s="145"/>
      <c r="M1" s="145"/>
      <c r="N1" s="145"/>
      <c r="O1" s="145"/>
      <c r="P1" s="145"/>
      <c r="Q1" s="145"/>
      <c r="R1" s="145"/>
      <c r="S1" s="145"/>
      <c r="T1" s="145"/>
      <c r="U1" s="145"/>
      <c r="V1" s="145"/>
      <c r="W1" s="145"/>
      <c r="X1" s="145"/>
      <c r="Y1" s="145"/>
      <c r="Z1" s="145"/>
      <c r="AA1" s="145"/>
      <c r="AB1" s="145"/>
      <c r="AC1" s="145"/>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row>
    <row r="2" spans="1:84" s="297" customFormat="1" x14ac:dyDescent="0.2">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c r="K2" s="1684"/>
      <c r="L2" s="1684"/>
      <c r="M2" s="1684"/>
      <c r="N2" s="1684"/>
      <c r="O2" s="1684"/>
      <c r="P2" s="1684"/>
      <c r="Q2" s="1684"/>
      <c r="R2" s="1684"/>
      <c r="S2" s="1684"/>
      <c r="T2" s="1684"/>
      <c r="U2" s="1684"/>
      <c r="V2" s="1684"/>
      <c r="W2" s="1684"/>
      <c r="X2" s="1684"/>
      <c r="Y2" s="1684"/>
      <c r="Z2" s="1684"/>
      <c r="AA2" s="1684"/>
      <c r="AB2" s="1684"/>
      <c r="AC2" s="1684"/>
      <c r="AD2" s="1684"/>
      <c r="AE2" s="1684"/>
      <c r="AF2" s="310"/>
    </row>
    <row r="3" spans="1:84" s="297" customFormat="1" x14ac:dyDescent="0.2">
      <c r="A3" s="1686" t="str">
        <f>+'Прилож.№ 1_Раздел1'!B17</f>
        <v>14 октября</v>
      </c>
      <c r="B3" s="1686"/>
      <c r="C3" s="1686"/>
      <c r="D3" s="1686"/>
      <c r="E3" s="1686"/>
      <c r="F3" s="1686"/>
      <c r="G3" s="1686"/>
      <c r="H3" s="1686"/>
      <c r="I3" s="1686"/>
      <c r="J3" s="1686"/>
      <c r="K3" s="1686"/>
      <c r="L3" s="609"/>
      <c r="M3" s="609"/>
      <c r="N3" s="609"/>
      <c r="O3" s="609"/>
      <c r="P3" s="609"/>
      <c r="Q3" s="609"/>
      <c r="R3" s="609"/>
      <c r="S3" s="609"/>
      <c r="T3" s="609"/>
      <c r="U3" s="609"/>
      <c r="V3" s="609"/>
      <c r="W3" s="609"/>
      <c r="X3" s="609"/>
      <c r="Y3" s="609"/>
      <c r="Z3" s="609"/>
      <c r="AA3" s="609"/>
      <c r="AB3" s="609"/>
      <c r="AC3" s="609"/>
    </row>
    <row r="4" spans="1:84" ht="8.25" customHeight="1" thickBot="1" x14ac:dyDescent="0.25">
      <c r="A4" s="2060"/>
      <c r="B4" s="2060"/>
      <c r="C4" s="2060"/>
      <c r="D4" s="2060"/>
      <c r="E4" s="2060"/>
      <c r="F4" s="2060"/>
      <c r="G4" s="2060"/>
      <c r="H4" s="2060"/>
      <c r="I4" s="2060"/>
      <c r="J4" s="2060"/>
      <c r="K4" s="2060"/>
      <c r="L4" s="97"/>
      <c r="M4" s="97"/>
      <c r="N4" s="97"/>
      <c r="O4" s="97"/>
      <c r="P4" s="97"/>
      <c r="Q4" s="97"/>
      <c r="R4" s="97"/>
      <c r="S4" s="97"/>
      <c r="T4" s="97"/>
      <c r="U4" s="97"/>
      <c r="V4" s="97"/>
      <c r="W4" s="97"/>
      <c r="X4" s="97"/>
      <c r="Y4" s="97"/>
      <c r="Z4" s="97"/>
      <c r="AA4" s="97"/>
      <c r="AB4" s="97"/>
      <c r="AC4" s="97"/>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row>
    <row r="5" spans="1:84" s="101" customFormat="1" ht="19.5" customHeight="1" x14ac:dyDescent="0.2">
      <c r="A5" s="2056" t="s">
        <v>423</v>
      </c>
      <c r="B5" s="2057"/>
      <c r="C5" s="2057"/>
      <c r="D5" s="2057"/>
      <c r="E5" s="2057"/>
      <c r="F5" s="2057"/>
      <c r="G5" s="2058"/>
      <c r="H5" s="2194" t="s">
        <v>422</v>
      </c>
      <c r="I5" s="2140" t="s">
        <v>433</v>
      </c>
      <c r="J5" s="2141"/>
      <c r="K5" s="2141"/>
      <c r="L5" s="2141"/>
      <c r="M5" s="2141"/>
      <c r="N5" s="2141"/>
      <c r="O5" s="2141"/>
      <c r="P5" s="2141"/>
      <c r="Q5" s="2142"/>
    </row>
    <row r="6" spans="1:84" s="101" customFormat="1" ht="18.75" customHeight="1" x14ac:dyDescent="0.2">
      <c r="A6" s="2062"/>
      <c r="B6" s="2063"/>
      <c r="C6" s="2063"/>
      <c r="D6" s="2063"/>
      <c r="E6" s="2063"/>
      <c r="F6" s="2063"/>
      <c r="G6" s="2064"/>
      <c r="H6" s="2195"/>
      <c r="I6" s="2155" t="s">
        <v>849</v>
      </c>
      <c r="J6" s="2156"/>
      <c r="K6" s="2169"/>
      <c r="L6" s="2155" t="s">
        <v>850</v>
      </c>
      <c r="M6" s="2156"/>
      <c r="N6" s="2169"/>
      <c r="O6" s="2155" t="s">
        <v>1055</v>
      </c>
      <c r="P6" s="2156"/>
      <c r="Q6" s="2157"/>
    </row>
    <row r="7" spans="1:84" s="80" customFormat="1" x14ac:dyDescent="0.2">
      <c r="A7" s="2116">
        <v>1</v>
      </c>
      <c r="B7" s="2117"/>
      <c r="C7" s="2117"/>
      <c r="D7" s="2117"/>
      <c r="E7" s="2117"/>
      <c r="F7" s="2117"/>
      <c r="G7" s="2118"/>
      <c r="H7" s="114">
        <v>2</v>
      </c>
      <c r="I7" s="2145">
        <v>3</v>
      </c>
      <c r="J7" s="2146"/>
      <c r="K7" s="2147"/>
      <c r="L7" s="2145">
        <v>4</v>
      </c>
      <c r="M7" s="2146"/>
      <c r="N7" s="2147"/>
      <c r="O7" s="2145">
        <v>5</v>
      </c>
      <c r="P7" s="2146"/>
      <c r="Q7" s="2158"/>
    </row>
    <row r="8" spans="1:84" s="80" customFormat="1" ht="25.5" customHeight="1" x14ac:dyDescent="0.2">
      <c r="A8" s="1780" t="s">
        <v>432</v>
      </c>
      <c r="B8" s="1781"/>
      <c r="C8" s="1781"/>
      <c r="D8" s="1781"/>
      <c r="E8" s="1781"/>
      <c r="F8" s="1781"/>
      <c r="G8" s="1782"/>
      <c r="H8" s="114"/>
      <c r="I8" s="2148">
        <v>193300</v>
      </c>
      <c r="J8" s="2149"/>
      <c r="K8" s="2150"/>
      <c r="L8" s="2148">
        <v>105000</v>
      </c>
      <c r="M8" s="2149"/>
      <c r="N8" s="2150"/>
      <c r="O8" s="2148">
        <v>105000</v>
      </c>
      <c r="P8" s="2149"/>
      <c r="Q8" s="2154"/>
    </row>
    <row r="9" spans="1:84" s="80" customFormat="1" ht="13.5" customHeight="1" x14ac:dyDescent="0.2">
      <c r="A9" s="1920" t="s">
        <v>421</v>
      </c>
      <c r="B9" s="1921"/>
      <c r="C9" s="1921"/>
      <c r="D9" s="1921"/>
      <c r="E9" s="1921"/>
      <c r="F9" s="1921"/>
      <c r="G9" s="2071"/>
      <c r="H9" s="114"/>
      <c r="I9" s="2148"/>
      <c r="J9" s="2149"/>
      <c r="K9" s="2150"/>
      <c r="L9" s="2148"/>
      <c r="M9" s="2149"/>
      <c r="N9" s="2150"/>
      <c r="O9" s="2148"/>
      <c r="P9" s="2149"/>
      <c r="Q9" s="2154"/>
    </row>
    <row r="10" spans="1:84" s="80" customFormat="1" ht="18.75" customHeight="1" x14ac:dyDescent="0.2">
      <c r="A10" s="1920" t="s">
        <v>347</v>
      </c>
      <c r="B10" s="1921"/>
      <c r="C10" s="1921"/>
      <c r="D10" s="1921"/>
      <c r="E10" s="1921"/>
      <c r="F10" s="1921"/>
      <c r="G10" s="2071"/>
      <c r="H10" s="114">
        <v>4</v>
      </c>
      <c r="I10" s="2148">
        <v>105000</v>
      </c>
      <c r="J10" s="2149"/>
      <c r="K10" s="2150"/>
      <c r="L10" s="2148">
        <v>105000</v>
      </c>
      <c r="M10" s="2149"/>
      <c r="N10" s="2150"/>
      <c r="O10" s="2148">
        <v>105000</v>
      </c>
      <c r="P10" s="2149"/>
      <c r="Q10" s="2154"/>
    </row>
    <row r="11" spans="1:84" s="80" customFormat="1" ht="24" customHeight="1" x14ac:dyDescent="0.2">
      <c r="A11" s="1920" t="s">
        <v>348</v>
      </c>
      <c r="B11" s="1921"/>
      <c r="C11" s="1921"/>
      <c r="D11" s="1921"/>
      <c r="E11" s="1921"/>
      <c r="F11" s="1921"/>
      <c r="G11" s="2071"/>
      <c r="H11" s="114">
        <v>5</v>
      </c>
      <c r="I11" s="2148"/>
      <c r="J11" s="2149"/>
      <c r="K11" s="2150"/>
      <c r="L11" s="2148"/>
      <c r="M11" s="2149"/>
      <c r="N11" s="2150"/>
      <c r="O11" s="2148"/>
      <c r="P11" s="2149"/>
      <c r="Q11" s="2154"/>
    </row>
    <row r="12" spans="1:84" s="80" customFormat="1" ht="32.25" customHeight="1" thickBot="1" x14ac:dyDescent="0.25">
      <c r="A12" s="1927" t="s">
        <v>349</v>
      </c>
      <c r="B12" s="1928"/>
      <c r="C12" s="1928"/>
      <c r="D12" s="1928"/>
      <c r="E12" s="1928"/>
      <c r="F12" s="1928"/>
      <c r="G12" s="2072"/>
      <c r="H12" s="117">
        <v>2</v>
      </c>
      <c r="I12" s="2151">
        <v>88300</v>
      </c>
      <c r="J12" s="2152"/>
      <c r="K12" s="2153"/>
      <c r="L12" s="2151"/>
      <c r="M12" s="2152"/>
      <c r="N12" s="2153"/>
      <c r="O12" s="2151"/>
      <c r="P12" s="2152"/>
      <c r="Q12" s="2170"/>
    </row>
    <row r="13" spans="1:84" s="80" customFormat="1" ht="18.75" customHeight="1" x14ac:dyDescent="0.2">
      <c r="A13" s="96"/>
      <c r="B13" s="110" t="s">
        <v>305</v>
      </c>
      <c r="C13" s="97">
        <v>291</v>
      </c>
      <c r="D13" s="2024" t="s">
        <v>319</v>
      </c>
      <c r="E13" s="2024"/>
      <c r="F13" s="2024"/>
      <c r="G13" s="2024"/>
      <c r="H13" s="2024"/>
      <c r="I13" s="2024"/>
      <c r="J13" s="2024"/>
      <c r="K13" s="2024"/>
      <c r="L13" s="2024"/>
      <c r="M13" s="2024"/>
      <c r="N13" s="2024"/>
      <c r="O13" s="2024"/>
      <c r="P13" s="2024"/>
      <c r="Q13" s="2024"/>
      <c r="R13" s="2024"/>
      <c r="S13" s="2024"/>
      <c r="T13" s="2024"/>
      <c r="U13" s="2024"/>
      <c r="V13" s="2024"/>
      <c r="W13" s="2024"/>
      <c r="X13" s="2024"/>
      <c r="Y13" s="2024"/>
      <c r="Z13" s="2024"/>
      <c r="AA13" s="2024"/>
      <c r="AB13" s="2024"/>
      <c r="AC13" s="2024"/>
      <c r="AD13" s="2024"/>
    </row>
    <row r="14" spans="1:84" s="122" customFormat="1" ht="24" customHeight="1" x14ac:dyDescent="0.2">
      <c r="B14" s="110" t="s">
        <v>306</v>
      </c>
      <c r="C14" s="97">
        <v>852</v>
      </c>
      <c r="D14" s="1799" t="s">
        <v>321</v>
      </c>
      <c r="E14" s="1799"/>
      <c r="F14" s="1799"/>
      <c r="G14" s="1799"/>
      <c r="H14" s="1799"/>
      <c r="I14" s="1799"/>
      <c r="J14" s="1799"/>
      <c r="K14" s="1799"/>
      <c r="L14" s="1799"/>
      <c r="M14" s="1799"/>
      <c r="N14" s="1799"/>
      <c r="O14" s="1799"/>
      <c r="P14" s="1799"/>
      <c r="Q14" s="1799"/>
      <c r="R14" s="1799"/>
      <c r="S14" s="1799"/>
      <c r="T14" s="1799"/>
      <c r="U14" s="1799"/>
      <c r="V14" s="1799"/>
      <c r="W14" s="1799"/>
      <c r="X14" s="1799"/>
      <c r="Y14" s="1799"/>
      <c r="Z14" s="1799"/>
      <c r="AA14" s="1799"/>
      <c r="AB14" s="1799"/>
      <c r="AC14" s="1799"/>
      <c r="AD14" s="1799"/>
    </row>
    <row r="15" spans="1:84" ht="27.6" customHeight="1" outlineLevel="1" thickBot="1" x14ac:dyDescent="0.25">
      <c r="A15" s="1799" t="s">
        <v>535</v>
      </c>
      <c r="B15" s="1799"/>
      <c r="C15" s="1799"/>
      <c r="D15" s="1799"/>
      <c r="E15" s="1799"/>
      <c r="F15" s="1799"/>
      <c r="G15" s="1799"/>
      <c r="H15" s="1799"/>
      <c r="I15" s="1799"/>
      <c r="J15" s="1799"/>
      <c r="K15" s="1799"/>
      <c r="L15" s="1799"/>
      <c r="M15" s="1799"/>
      <c r="N15" s="1799"/>
      <c r="O15" s="1799"/>
      <c r="P15" s="1799"/>
      <c r="Q15" s="1799"/>
      <c r="R15" s="1799"/>
      <c r="S15" s="1799"/>
      <c r="T15" s="1799"/>
      <c r="U15" s="1799"/>
      <c r="V15" s="1799"/>
      <c r="W15" s="1799"/>
      <c r="X15" s="1799"/>
      <c r="Y15" s="1799"/>
      <c r="Z15" s="1799"/>
      <c r="AA15" s="1799"/>
      <c r="AB15" s="1799"/>
      <c r="AC15" s="1799"/>
      <c r="AD15" s="1799"/>
      <c r="AE15" s="1799"/>
      <c r="AF15" s="1799"/>
      <c r="AG15" s="1799"/>
      <c r="AH15" s="1799"/>
      <c r="AI15" s="1799"/>
      <c r="AJ15" s="1799"/>
      <c r="AK15" s="1799"/>
      <c r="AL15" s="1799"/>
      <c r="AM15" s="1799"/>
      <c r="AN15" s="1799"/>
      <c r="AO15" s="1799"/>
      <c r="AP15" s="1799"/>
      <c r="AQ15" s="1799"/>
      <c r="AR15" s="1799"/>
      <c r="AS15" s="1799"/>
      <c r="AT15" s="1799"/>
      <c r="AU15" s="1799"/>
      <c r="AV15" s="1799"/>
      <c r="AW15" s="1799"/>
      <c r="AX15" s="1799"/>
      <c r="AY15" s="1799"/>
      <c r="AZ15" s="1799"/>
      <c r="BA15" s="1799"/>
      <c r="BB15" s="1799"/>
      <c r="BC15" s="1799"/>
      <c r="BD15" s="1799"/>
      <c r="BE15" s="1799"/>
      <c r="BF15" s="1799"/>
      <c r="BG15" s="1799"/>
      <c r="BH15" s="1799"/>
      <c r="BI15" s="1799"/>
      <c r="BJ15" s="1799"/>
      <c r="BK15" s="1799"/>
      <c r="BL15" s="1799"/>
      <c r="BM15" s="1799"/>
      <c r="BN15" s="1799"/>
      <c r="BO15" s="1799"/>
      <c r="BP15" s="1799"/>
      <c r="BQ15" s="1799"/>
      <c r="BR15" s="1799"/>
      <c r="BS15" s="1799"/>
      <c r="BT15" s="1799"/>
      <c r="BU15" s="1799"/>
      <c r="BV15" s="1799"/>
      <c r="BW15" s="1799"/>
      <c r="BX15" s="1799"/>
      <c r="BY15" s="1799"/>
      <c r="BZ15" s="1799"/>
      <c r="CA15" s="1799"/>
      <c r="CB15" s="1799"/>
      <c r="CC15" s="1799"/>
      <c r="CD15" s="1799"/>
      <c r="CE15" s="1799"/>
      <c r="CF15" s="1799"/>
    </row>
    <row r="16" spans="1:84" ht="17.25" customHeight="1" outlineLevel="1" thickBot="1" x14ac:dyDescent="0.25">
      <c r="A16" s="2196" t="s">
        <v>4</v>
      </c>
      <c r="B16" s="1819" t="s">
        <v>5</v>
      </c>
      <c r="C16" s="1935" t="s">
        <v>209</v>
      </c>
      <c r="D16" s="1936"/>
      <c r="E16" s="1936"/>
      <c r="F16" s="1936"/>
      <c r="G16" s="1936"/>
      <c r="H16" s="1936"/>
      <c r="I16" s="1936"/>
      <c r="J16" s="1936"/>
      <c r="K16" s="1936"/>
      <c r="L16" s="1936"/>
      <c r="M16" s="1936"/>
      <c r="N16" s="1936"/>
      <c r="O16" s="1936"/>
      <c r="P16" s="1936"/>
      <c r="Q16" s="1936"/>
      <c r="R16" s="1936"/>
      <c r="S16" s="1936"/>
      <c r="T16" s="1936"/>
      <c r="U16" s="1936"/>
      <c r="V16" s="1936"/>
      <c r="W16" s="1936"/>
      <c r="X16" s="1936"/>
      <c r="Y16" s="1936"/>
      <c r="Z16" s="1936"/>
      <c r="AA16" s="1936"/>
      <c r="AB16" s="1936"/>
      <c r="AC16" s="1937"/>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row>
    <row r="17" spans="1:84" ht="17.25" customHeight="1" outlineLevel="1" x14ac:dyDescent="0.2">
      <c r="A17" s="2197"/>
      <c r="B17" s="1822"/>
      <c r="C17" s="2181" t="s">
        <v>1107</v>
      </c>
      <c r="D17" s="2182"/>
      <c r="E17" s="2182"/>
      <c r="F17" s="2182"/>
      <c r="G17" s="2182"/>
      <c r="H17" s="2182"/>
      <c r="I17" s="2182"/>
      <c r="J17" s="2182"/>
      <c r="K17" s="2183"/>
      <c r="L17" s="2181" t="s">
        <v>1196</v>
      </c>
      <c r="M17" s="2182"/>
      <c r="N17" s="2182"/>
      <c r="O17" s="2182"/>
      <c r="P17" s="2182"/>
      <c r="Q17" s="2182"/>
      <c r="R17" s="2182"/>
      <c r="S17" s="2182"/>
      <c r="T17" s="2183"/>
      <c r="U17" s="2182" t="s">
        <v>1197</v>
      </c>
      <c r="V17" s="2182"/>
      <c r="W17" s="2182"/>
      <c r="X17" s="2182"/>
      <c r="Y17" s="2182"/>
      <c r="Z17" s="2182"/>
      <c r="AA17" s="2182"/>
      <c r="AB17" s="2182"/>
      <c r="AC17" s="218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c r="BQ17" s="113"/>
      <c r="BR17" s="113"/>
      <c r="BS17" s="113"/>
      <c r="BT17" s="113"/>
      <c r="BU17" s="113"/>
      <c r="BV17" s="113"/>
      <c r="BW17" s="113"/>
      <c r="BX17" s="113"/>
      <c r="BY17" s="113"/>
      <c r="BZ17" s="113"/>
      <c r="CA17" s="113"/>
      <c r="CB17" s="113"/>
      <c r="CC17" s="113"/>
      <c r="CD17" s="113"/>
      <c r="CE17" s="113"/>
      <c r="CF17" s="113"/>
    </row>
    <row r="18" spans="1:84" s="123" customFormat="1" ht="15.75" customHeight="1" outlineLevel="1" x14ac:dyDescent="0.2">
      <c r="A18" s="2197"/>
      <c r="B18" s="1822"/>
      <c r="C18" s="2184" t="s">
        <v>806</v>
      </c>
      <c r="D18" s="2185"/>
      <c r="E18" s="2186"/>
      <c r="F18" s="2164" t="s">
        <v>808</v>
      </c>
      <c r="G18" s="2164"/>
      <c r="H18" s="2164"/>
      <c r="I18" s="2164" t="s">
        <v>809</v>
      </c>
      <c r="J18" s="2164"/>
      <c r="K18" s="2165"/>
      <c r="L18" s="2184" t="s">
        <v>806</v>
      </c>
      <c r="M18" s="2185"/>
      <c r="N18" s="2186"/>
      <c r="O18" s="2164" t="s">
        <v>808</v>
      </c>
      <c r="P18" s="2164"/>
      <c r="Q18" s="2164"/>
      <c r="R18" s="2164" t="s">
        <v>809</v>
      </c>
      <c r="S18" s="2164"/>
      <c r="T18" s="2165"/>
      <c r="U18" s="2185" t="s">
        <v>806</v>
      </c>
      <c r="V18" s="2185"/>
      <c r="W18" s="2186"/>
      <c r="X18" s="2164" t="s">
        <v>808</v>
      </c>
      <c r="Y18" s="2164"/>
      <c r="Z18" s="2164"/>
      <c r="AA18" s="2164" t="s">
        <v>809</v>
      </c>
      <c r="AB18" s="2164"/>
      <c r="AC18" s="2165"/>
      <c r="AD18" s="113"/>
      <c r="AE18" s="113"/>
      <c r="AF18" s="113"/>
      <c r="AG18" s="113"/>
      <c r="AH18" s="113"/>
      <c r="AI18" s="113"/>
      <c r="AJ18" s="113"/>
    </row>
    <row r="19" spans="1:84" s="123" customFormat="1" ht="45.75" customHeight="1" outlineLevel="1" x14ac:dyDescent="0.2">
      <c r="A19" s="2197"/>
      <c r="B19" s="1822"/>
      <c r="C19" s="855" t="s">
        <v>482</v>
      </c>
      <c r="D19" s="856" t="s">
        <v>1</v>
      </c>
      <c r="E19" s="856" t="s">
        <v>209</v>
      </c>
      <c r="F19" s="856" t="s">
        <v>482</v>
      </c>
      <c r="G19" s="856" t="s">
        <v>1</v>
      </c>
      <c r="H19" s="856" t="s">
        <v>209</v>
      </c>
      <c r="I19" s="856" t="s">
        <v>482</v>
      </c>
      <c r="J19" s="856" t="s">
        <v>1</v>
      </c>
      <c r="K19" s="857" t="s">
        <v>209</v>
      </c>
      <c r="L19" s="855" t="s">
        <v>482</v>
      </c>
      <c r="M19" s="856" t="s">
        <v>1</v>
      </c>
      <c r="N19" s="856" t="s">
        <v>209</v>
      </c>
      <c r="O19" s="856" t="s">
        <v>482</v>
      </c>
      <c r="P19" s="856" t="s">
        <v>1</v>
      </c>
      <c r="Q19" s="856" t="s">
        <v>209</v>
      </c>
      <c r="R19" s="856" t="s">
        <v>482</v>
      </c>
      <c r="S19" s="856" t="s">
        <v>1</v>
      </c>
      <c r="T19" s="857" t="s">
        <v>209</v>
      </c>
      <c r="U19" s="858" t="s">
        <v>482</v>
      </c>
      <c r="V19" s="856" t="s">
        <v>1</v>
      </c>
      <c r="W19" s="856" t="s">
        <v>209</v>
      </c>
      <c r="X19" s="856" t="s">
        <v>482</v>
      </c>
      <c r="Y19" s="856" t="s">
        <v>1</v>
      </c>
      <c r="Z19" s="856" t="s">
        <v>209</v>
      </c>
      <c r="AA19" s="856" t="s">
        <v>482</v>
      </c>
      <c r="AB19" s="856" t="s">
        <v>1</v>
      </c>
      <c r="AC19" s="857" t="s">
        <v>209</v>
      </c>
    </row>
    <row r="20" spans="1:84" s="696" customFormat="1" ht="12" outlineLevel="1" thickBot="1" x14ac:dyDescent="0.25">
      <c r="A20" s="675">
        <v>1</v>
      </c>
      <c r="B20" s="678">
        <v>2</v>
      </c>
      <c r="C20" s="675">
        <v>3</v>
      </c>
      <c r="D20" s="676">
        <v>4</v>
      </c>
      <c r="E20" s="676">
        <v>5</v>
      </c>
      <c r="F20" s="676">
        <v>6</v>
      </c>
      <c r="G20" s="676">
        <v>7</v>
      </c>
      <c r="H20" s="676">
        <v>8</v>
      </c>
      <c r="I20" s="676">
        <v>9</v>
      </c>
      <c r="J20" s="676">
        <v>10</v>
      </c>
      <c r="K20" s="677">
        <v>11</v>
      </c>
      <c r="L20" s="675">
        <f>+K20+1</f>
        <v>12</v>
      </c>
      <c r="M20" s="676">
        <f t="shared" ref="M20:AC20" si="0">+L20+1</f>
        <v>13</v>
      </c>
      <c r="N20" s="676">
        <f t="shared" si="0"/>
        <v>14</v>
      </c>
      <c r="O20" s="676">
        <f t="shared" si="0"/>
        <v>15</v>
      </c>
      <c r="P20" s="676">
        <f t="shared" si="0"/>
        <v>16</v>
      </c>
      <c r="Q20" s="676">
        <f t="shared" si="0"/>
        <v>17</v>
      </c>
      <c r="R20" s="676">
        <f t="shared" si="0"/>
        <v>18</v>
      </c>
      <c r="S20" s="676">
        <f t="shared" si="0"/>
        <v>19</v>
      </c>
      <c r="T20" s="677">
        <f t="shared" si="0"/>
        <v>20</v>
      </c>
      <c r="U20" s="679">
        <f t="shared" si="0"/>
        <v>21</v>
      </c>
      <c r="V20" s="676">
        <f t="shared" si="0"/>
        <v>22</v>
      </c>
      <c r="W20" s="676">
        <f t="shared" si="0"/>
        <v>23</v>
      </c>
      <c r="X20" s="676">
        <f t="shared" si="0"/>
        <v>24</v>
      </c>
      <c r="Y20" s="676">
        <f t="shared" si="0"/>
        <v>25</v>
      </c>
      <c r="Z20" s="676">
        <f t="shared" si="0"/>
        <v>26</v>
      </c>
      <c r="AA20" s="676">
        <f t="shared" si="0"/>
        <v>27</v>
      </c>
      <c r="AB20" s="676">
        <f t="shared" si="0"/>
        <v>28</v>
      </c>
      <c r="AC20" s="677">
        <f t="shared" si="0"/>
        <v>29</v>
      </c>
    </row>
    <row r="21" spans="1:84" s="123" customFormat="1" ht="42.75" customHeight="1" outlineLevel="1" x14ac:dyDescent="0.2">
      <c r="A21" s="1079" t="s">
        <v>903</v>
      </c>
      <c r="B21" s="860" t="s">
        <v>904</v>
      </c>
      <c r="C21" s="861">
        <v>60.34</v>
      </c>
      <c r="D21" s="862">
        <v>1740</v>
      </c>
      <c r="E21" s="863">
        <f>+C21*D21</f>
        <v>104991.6</v>
      </c>
      <c r="F21" s="862"/>
      <c r="G21" s="862"/>
      <c r="H21" s="863">
        <f>+F21*G21</f>
        <v>0</v>
      </c>
      <c r="I21" s="862">
        <v>50</v>
      </c>
      <c r="J21" s="862">
        <v>1740</v>
      </c>
      <c r="K21" s="863">
        <f>+I21*J21</f>
        <v>87000</v>
      </c>
      <c r="L21" s="861">
        <v>60.34</v>
      </c>
      <c r="M21" s="862">
        <v>1740</v>
      </c>
      <c r="N21" s="863">
        <f>+L21*M21</f>
        <v>104991.6</v>
      </c>
      <c r="O21" s="862"/>
      <c r="P21" s="862"/>
      <c r="Q21" s="863">
        <f>+O21*P21</f>
        <v>0</v>
      </c>
      <c r="R21" s="862"/>
      <c r="S21" s="862"/>
      <c r="T21" s="863">
        <f>+R21*S21</f>
        <v>0</v>
      </c>
      <c r="U21" s="864">
        <v>60.34</v>
      </c>
      <c r="V21" s="862">
        <v>1740</v>
      </c>
      <c r="W21" s="863">
        <f>+U21*V21</f>
        <v>104991.6</v>
      </c>
      <c r="X21" s="862"/>
      <c r="Y21" s="862"/>
      <c r="Z21" s="863">
        <f>+X21*Y21</f>
        <v>0</v>
      </c>
      <c r="AA21" s="862"/>
      <c r="AB21" s="862"/>
      <c r="AC21" s="865">
        <f>+AA21*AB21</f>
        <v>0</v>
      </c>
    </row>
    <row r="22" spans="1:84" s="123" customFormat="1" ht="15" customHeight="1" outlineLevel="1" x14ac:dyDescent="0.2">
      <c r="A22" s="714"/>
      <c r="B22" s="714"/>
      <c r="C22" s="703"/>
      <c r="D22" s="115"/>
      <c r="E22" s="853">
        <f t="shared" ref="E22:E24" si="1">+C22*D22</f>
        <v>0</v>
      </c>
      <c r="F22" s="115"/>
      <c r="G22" s="115"/>
      <c r="H22" s="853">
        <f t="shared" ref="H22:H24" si="2">+F22*G22</f>
        <v>0</v>
      </c>
      <c r="I22" s="115"/>
      <c r="J22" s="115"/>
      <c r="K22" s="853">
        <f t="shared" ref="K22:K24" si="3">+I22*J22</f>
        <v>0</v>
      </c>
      <c r="L22" s="703"/>
      <c r="M22" s="115"/>
      <c r="N22" s="853">
        <f t="shared" ref="N22:N24" si="4">+L22*M22</f>
        <v>0</v>
      </c>
      <c r="O22" s="115"/>
      <c r="P22" s="115"/>
      <c r="Q22" s="853">
        <f t="shared" ref="Q22:Q24" si="5">+O22*P22</f>
        <v>0</v>
      </c>
      <c r="R22" s="115"/>
      <c r="S22" s="115"/>
      <c r="T22" s="853">
        <f t="shared" ref="T22:T24" si="6">+R22*S22</f>
        <v>0</v>
      </c>
      <c r="U22" s="701"/>
      <c r="V22" s="115"/>
      <c r="W22" s="853">
        <f t="shared" ref="W22:W24" si="7">+U22*V22</f>
        <v>0</v>
      </c>
      <c r="X22" s="115"/>
      <c r="Y22" s="115"/>
      <c r="Z22" s="853">
        <f t="shared" ref="Z22:Z24" si="8">+X22*Y22</f>
        <v>0</v>
      </c>
      <c r="AA22" s="115"/>
      <c r="AB22" s="115"/>
      <c r="AC22" s="854">
        <f t="shared" ref="AC22:AC24" si="9">+AA22*AB22</f>
        <v>0</v>
      </c>
    </row>
    <row r="23" spans="1:84" s="123" customFormat="1" ht="15" customHeight="1" outlineLevel="1" x14ac:dyDescent="0.2">
      <c r="A23" s="714"/>
      <c r="B23" s="714"/>
      <c r="C23" s="703"/>
      <c r="D23" s="115"/>
      <c r="E23" s="853">
        <f t="shared" si="1"/>
        <v>0</v>
      </c>
      <c r="F23" s="115"/>
      <c r="G23" s="115"/>
      <c r="H23" s="853">
        <f t="shared" si="2"/>
        <v>0</v>
      </c>
      <c r="I23" s="115"/>
      <c r="J23" s="115"/>
      <c r="K23" s="853">
        <f t="shared" si="3"/>
        <v>0</v>
      </c>
      <c r="L23" s="703"/>
      <c r="M23" s="115"/>
      <c r="N23" s="853">
        <f t="shared" si="4"/>
        <v>0</v>
      </c>
      <c r="O23" s="115"/>
      <c r="P23" s="115"/>
      <c r="Q23" s="853">
        <f t="shared" si="5"/>
        <v>0</v>
      </c>
      <c r="R23" s="115"/>
      <c r="S23" s="115"/>
      <c r="T23" s="853">
        <f t="shared" si="6"/>
        <v>0</v>
      </c>
      <c r="U23" s="701"/>
      <c r="V23" s="115"/>
      <c r="W23" s="853">
        <f t="shared" si="7"/>
        <v>0</v>
      </c>
      <c r="X23" s="115"/>
      <c r="Y23" s="115"/>
      <c r="Z23" s="853">
        <f t="shared" si="8"/>
        <v>0</v>
      </c>
      <c r="AA23" s="115"/>
      <c r="AB23" s="115"/>
      <c r="AC23" s="854">
        <f t="shared" si="9"/>
        <v>0</v>
      </c>
    </row>
    <row r="24" spans="1:84" s="123" customFormat="1" ht="13.5" outlineLevel="1" thickBot="1" x14ac:dyDescent="0.25">
      <c r="A24" s="859" t="s">
        <v>252</v>
      </c>
      <c r="B24" s="846"/>
      <c r="C24" s="704"/>
      <c r="D24" s="189"/>
      <c r="E24" s="866">
        <f t="shared" si="1"/>
        <v>0</v>
      </c>
      <c r="F24" s="189"/>
      <c r="G24" s="189"/>
      <c r="H24" s="866">
        <f t="shared" si="2"/>
        <v>0</v>
      </c>
      <c r="I24" s="189"/>
      <c r="J24" s="189"/>
      <c r="K24" s="866">
        <f t="shared" si="3"/>
        <v>0</v>
      </c>
      <c r="L24" s="704"/>
      <c r="M24" s="189"/>
      <c r="N24" s="866">
        <f t="shared" si="4"/>
        <v>0</v>
      </c>
      <c r="O24" s="189"/>
      <c r="P24" s="189"/>
      <c r="Q24" s="866">
        <f t="shared" si="5"/>
        <v>0</v>
      </c>
      <c r="R24" s="189"/>
      <c r="S24" s="189"/>
      <c r="T24" s="866">
        <f t="shared" si="6"/>
        <v>0</v>
      </c>
      <c r="U24" s="702"/>
      <c r="V24" s="189"/>
      <c r="W24" s="866">
        <f t="shared" si="7"/>
        <v>0</v>
      </c>
      <c r="X24" s="189"/>
      <c r="Y24" s="189"/>
      <c r="Z24" s="866">
        <f t="shared" si="8"/>
        <v>0</v>
      </c>
      <c r="AA24" s="189"/>
      <c r="AB24" s="189"/>
      <c r="AC24" s="867">
        <f t="shared" si="9"/>
        <v>0</v>
      </c>
    </row>
    <row r="25" spans="1:84" s="123" customFormat="1" x14ac:dyDescent="0.2">
      <c r="A25" s="80"/>
      <c r="B25" s="80"/>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row>
    <row r="26" spans="1:84" ht="16.5" hidden="1" customHeight="1" outlineLevel="1" thickBot="1" x14ac:dyDescent="0.25">
      <c r="A26" s="1799" t="s">
        <v>536</v>
      </c>
      <c r="B26" s="1799"/>
      <c r="C26" s="1799"/>
      <c r="D26" s="1799"/>
      <c r="E26" s="1799"/>
      <c r="F26" s="1799"/>
      <c r="G26" s="1799"/>
      <c r="H26" s="1799"/>
      <c r="I26" s="1799"/>
      <c r="J26" s="1799"/>
      <c r="K26" s="1799"/>
      <c r="L26" s="1799"/>
      <c r="M26" s="1799"/>
      <c r="N26" s="1799"/>
      <c r="O26" s="1799"/>
      <c r="P26" s="1799"/>
      <c r="Q26" s="1799"/>
      <c r="R26" s="1799"/>
      <c r="S26" s="1799"/>
      <c r="T26" s="1799"/>
      <c r="U26" s="1799"/>
      <c r="V26" s="1799"/>
      <c r="W26" s="1799"/>
      <c r="X26" s="1799"/>
      <c r="Y26" s="1799"/>
      <c r="Z26" s="1799"/>
      <c r="AA26" s="1799"/>
      <c r="AB26" s="1799"/>
      <c r="AC26" s="1799"/>
      <c r="AD26" s="1799"/>
      <c r="AE26" s="1799"/>
      <c r="AF26" s="1799"/>
      <c r="AG26" s="1799"/>
      <c r="AH26" s="1799"/>
      <c r="AI26" s="1799"/>
      <c r="AJ26" s="1799"/>
      <c r="AK26" s="1799"/>
      <c r="AL26" s="1799"/>
      <c r="AM26" s="1799"/>
      <c r="AN26" s="1799"/>
      <c r="AO26" s="1799"/>
      <c r="AP26" s="1799"/>
      <c r="AQ26" s="1799"/>
      <c r="AR26" s="1799"/>
      <c r="AS26" s="1799"/>
      <c r="AT26" s="1799"/>
      <c r="AU26" s="1799"/>
      <c r="AV26" s="1799"/>
      <c r="AW26" s="1799"/>
      <c r="AX26" s="1799"/>
      <c r="AY26" s="1799"/>
      <c r="AZ26" s="1799"/>
      <c r="BA26" s="1799"/>
      <c r="BB26" s="1799"/>
      <c r="BC26" s="1799"/>
      <c r="BD26" s="1799"/>
      <c r="BE26" s="1799"/>
      <c r="BF26" s="1799"/>
      <c r="BG26" s="1799"/>
      <c r="BH26" s="1799"/>
      <c r="BI26" s="1799"/>
      <c r="BJ26" s="1799"/>
      <c r="BK26" s="1799"/>
      <c r="BL26" s="1799"/>
      <c r="BM26" s="1799"/>
      <c r="BN26" s="1799"/>
      <c r="BO26" s="1799"/>
      <c r="BP26" s="1799"/>
      <c r="BQ26" s="1799"/>
      <c r="BR26" s="1799"/>
      <c r="BS26" s="1799"/>
      <c r="BT26" s="1799"/>
      <c r="BU26" s="1799"/>
      <c r="BV26" s="1799"/>
      <c r="BW26" s="1799"/>
      <c r="BX26" s="1799"/>
      <c r="BY26" s="1799"/>
      <c r="BZ26" s="1799"/>
      <c r="CA26" s="1799"/>
      <c r="CB26" s="1799"/>
      <c r="CC26" s="1799"/>
      <c r="CD26" s="1799"/>
      <c r="CE26" s="1799"/>
      <c r="CF26" s="1799"/>
    </row>
    <row r="27" spans="1:84" s="882" customFormat="1" ht="16.5" hidden="1" customHeight="1" outlineLevel="1" thickBot="1" x14ac:dyDescent="0.25">
      <c r="A27" s="2198" t="s">
        <v>6</v>
      </c>
      <c r="B27" s="2198" t="s">
        <v>7</v>
      </c>
      <c r="C27" s="1935" t="s">
        <v>209</v>
      </c>
      <c r="D27" s="1936"/>
      <c r="E27" s="1936"/>
      <c r="F27" s="1936"/>
      <c r="G27" s="1936"/>
      <c r="H27" s="1936"/>
      <c r="I27" s="1936"/>
      <c r="J27" s="1936"/>
      <c r="K27" s="1936"/>
      <c r="L27" s="1936"/>
      <c r="M27" s="1936"/>
      <c r="N27" s="1936"/>
      <c r="O27" s="1936"/>
      <c r="P27" s="1936"/>
      <c r="Q27" s="1936"/>
      <c r="R27" s="1936"/>
      <c r="S27" s="1936"/>
      <c r="T27" s="1936"/>
      <c r="U27" s="1936"/>
      <c r="V27" s="1936"/>
      <c r="W27" s="1936"/>
      <c r="X27" s="1936"/>
      <c r="Y27" s="1936"/>
      <c r="Z27" s="1936"/>
      <c r="AA27" s="1936"/>
      <c r="AB27" s="1936"/>
      <c r="AC27" s="1937"/>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3"/>
      <c r="CD27" s="113"/>
      <c r="CE27" s="113"/>
      <c r="CF27" s="113"/>
    </row>
    <row r="28" spans="1:84" s="882" customFormat="1" ht="16.5" hidden="1" customHeight="1" outlineLevel="1" x14ac:dyDescent="0.2">
      <c r="A28" s="2199"/>
      <c r="B28" s="2199"/>
      <c r="C28" s="2181" t="s">
        <v>552</v>
      </c>
      <c r="D28" s="2182"/>
      <c r="E28" s="2182"/>
      <c r="F28" s="2182"/>
      <c r="G28" s="2182"/>
      <c r="H28" s="2182"/>
      <c r="I28" s="2182"/>
      <c r="J28" s="2182"/>
      <c r="K28" s="2183"/>
      <c r="L28" s="2181" t="s">
        <v>552</v>
      </c>
      <c r="M28" s="2182"/>
      <c r="N28" s="2182"/>
      <c r="O28" s="2182"/>
      <c r="P28" s="2182"/>
      <c r="Q28" s="2182"/>
      <c r="R28" s="2182"/>
      <c r="S28" s="2182"/>
      <c r="T28" s="2183"/>
      <c r="U28" s="2182" t="s">
        <v>552</v>
      </c>
      <c r="V28" s="2182"/>
      <c r="W28" s="2182"/>
      <c r="X28" s="2182"/>
      <c r="Y28" s="2182"/>
      <c r="Z28" s="2182"/>
      <c r="AA28" s="2182"/>
      <c r="AB28" s="2182"/>
      <c r="AC28" s="2183"/>
    </row>
    <row r="29" spans="1:84" s="882" customFormat="1" ht="16.5" hidden="1" customHeight="1" outlineLevel="1" x14ac:dyDescent="0.2">
      <c r="A29" s="2199"/>
      <c r="B29" s="2199"/>
      <c r="C29" s="2184" t="s">
        <v>806</v>
      </c>
      <c r="D29" s="2185"/>
      <c r="E29" s="2186"/>
      <c r="F29" s="2164" t="s">
        <v>808</v>
      </c>
      <c r="G29" s="2164"/>
      <c r="H29" s="2164"/>
      <c r="I29" s="2164" t="s">
        <v>809</v>
      </c>
      <c r="J29" s="2164"/>
      <c r="K29" s="2165"/>
      <c r="L29" s="2184" t="s">
        <v>806</v>
      </c>
      <c r="M29" s="2185"/>
      <c r="N29" s="2186"/>
      <c r="O29" s="2164" t="s">
        <v>808</v>
      </c>
      <c r="P29" s="2164"/>
      <c r="Q29" s="2164"/>
      <c r="R29" s="2164" t="s">
        <v>809</v>
      </c>
      <c r="S29" s="2164"/>
      <c r="T29" s="2165"/>
      <c r="U29" s="2185" t="s">
        <v>806</v>
      </c>
      <c r="V29" s="2185"/>
      <c r="W29" s="2186"/>
      <c r="X29" s="2164" t="s">
        <v>808</v>
      </c>
      <c r="Y29" s="2164"/>
      <c r="Z29" s="2164"/>
      <c r="AA29" s="2164" t="s">
        <v>809</v>
      </c>
      <c r="AB29" s="2164"/>
      <c r="AC29" s="2165"/>
    </row>
    <row r="30" spans="1:84" s="136" customFormat="1" ht="46.5" hidden="1" customHeight="1" outlineLevel="1" x14ac:dyDescent="0.2">
      <c r="A30" s="2199"/>
      <c r="B30" s="2199"/>
      <c r="C30" s="855" t="s">
        <v>482</v>
      </c>
      <c r="D30" s="856" t="s">
        <v>1</v>
      </c>
      <c r="E30" s="856" t="s">
        <v>209</v>
      </c>
      <c r="F30" s="856" t="s">
        <v>482</v>
      </c>
      <c r="G30" s="856" t="s">
        <v>1</v>
      </c>
      <c r="H30" s="856" t="s">
        <v>209</v>
      </c>
      <c r="I30" s="856" t="s">
        <v>482</v>
      </c>
      <c r="J30" s="856" t="s">
        <v>1</v>
      </c>
      <c r="K30" s="857" t="s">
        <v>209</v>
      </c>
      <c r="L30" s="855" t="s">
        <v>482</v>
      </c>
      <c r="M30" s="856" t="s">
        <v>1</v>
      </c>
      <c r="N30" s="856" t="s">
        <v>209</v>
      </c>
      <c r="O30" s="856" t="s">
        <v>482</v>
      </c>
      <c r="P30" s="856" t="s">
        <v>1</v>
      </c>
      <c r="Q30" s="856" t="s">
        <v>209</v>
      </c>
      <c r="R30" s="856" t="s">
        <v>482</v>
      </c>
      <c r="S30" s="856" t="s">
        <v>1</v>
      </c>
      <c r="T30" s="857" t="s">
        <v>209</v>
      </c>
      <c r="U30" s="858" t="s">
        <v>482</v>
      </c>
      <c r="V30" s="856" t="s">
        <v>1</v>
      </c>
      <c r="W30" s="856" t="s">
        <v>209</v>
      </c>
      <c r="X30" s="856" t="s">
        <v>482</v>
      </c>
      <c r="Y30" s="856" t="s">
        <v>1</v>
      </c>
      <c r="Z30" s="856" t="s">
        <v>209</v>
      </c>
      <c r="AA30" s="856" t="s">
        <v>482</v>
      </c>
      <c r="AB30" s="856" t="s">
        <v>1</v>
      </c>
      <c r="AC30" s="857" t="s">
        <v>209</v>
      </c>
    </row>
    <row r="31" spans="1:84" s="119" customFormat="1" ht="12.75" hidden="1" customHeight="1" outlineLevel="1" thickBot="1" x14ac:dyDescent="0.25">
      <c r="A31" s="875">
        <v>1</v>
      </c>
      <c r="B31" s="875">
        <v>2</v>
      </c>
      <c r="C31" s="675">
        <v>3</v>
      </c>
      <c r="D31" s="676">
        <v>4</v>
      </c>
      <c r="E31" s="676">
        <v>5</v>
      </c>
      <c r="F31" s="676">
        <v>6</v>
      </c>
      <c r="G31" s="676">
        <v>7</v>
      </c>
      <c r="H31" s="676">
        <v>8</v>
      </c>
      <c r="I31" s="676">
        <v>9</v>
      </c>
      <c r="J31" s="676">
        <v>10</v>
      </c>
      <c r="K31" s="677">
        <v>11</v>
      </c>
      <c r="L31" s="675">
        <f>+K31+1</f>
        <v>12</v>
      </c>
      <c r="M31" s="676">
        <f t="shared" ref="M31:AC31" si="10">+L31+1</f>
        <v>13</v>
      </c>
      <c r="N31" s="676">
        <f t="shared" si="10"/>
        <v>14</v>
      </c>
      <c r="O31" s="676">
        <f t="shared" si="10"/>
        <v>15</v>
      </c>
      <c r="P31" s="676">
        <f t="shared" si="10"/>
        <v>16</v>
      </c>
      <c r="Q31" s="676">
        <f t="shared" si="10"/>
        <v>17</v>
      </c>
      <c r="R31" s="676">
        <f t="shared" si="10"/>
        <v>18</v>
      </c>
      <c r="S31" s="676">
        <f t="shared" si="10"/>
        <v>19</v>
      </c>
      <c r="T31" s="677">
        <f t="shared" si="10"/>
        <v>20</v>
      </c>
      <c r="U31" s="679">
        <f t="shared" si="10"/>
        <v>21</v>
      </c>
      <c r="V31" s="676">
        <f t="shared" si="10"/>
        <v>22</v>
      </c>
      <c r="W31" s="676">
        <f t="shared" si="10"/>
        <v>23</v>
      </c>
      <c r="X31" s="676">
        <f t="shared" si="10"/>
        <v>24</v>
      </c>
      <c r="Y31" s="676">
        <f t="shared" si="10"/>
        <v>25</v>
      </c>
      <c r="Z31" s="676">
        <f t="shared" si="10"/>
        <v>26</v>
      </c>
      <c r="AA31" s="676">
        <f t="shared" si="10"/>
        <v>27</v>
      </c>
      <c r="AB31" s="676">
        <f t="shared" si="10"/>
        <v>28</v>
      </c>
      <c r="AC31" s="677">
        <f t="shared" si="10"/>
        <v>29</v>
      </c>
    </row>
    <row r="32" spans="1:84" s="119" customFormat="1" ht="12.75" hidden="1" customHeight="1" outlineLevel="1" x14ac:dyDescent="0.2">
      <c r="A32" s="716"/>
      <c r="B32" s="716"/>
      <c r="C32" s="868"/>
      <c r="D32" s="869"/>
      <c r="E32" s="874">
        <f>+C32*D32</f>
        <v>0</v>
      </c>
      <c r="F32" s="869"/>
      <c r="G32" s="869"/>
      <c r="H32" s="874">
        <f>+F32*G32</f>
        <v>0</v>
      </c>
      <c r="I32" s="869"/>
      <c r="J32" s="869"/>
      <c r="K32" s="874">
        <f>+I32*J32</f>
        <v>0</v>
      </c>
      <c r="L32" s="868"/>
      <c r="M32" s="869"/>
      <c r="N32" s="874">
        <f>+L32*M32</f>
        <v>0</v>
      </c>
      <c r="O32" s="869"/>
      <c r="P32" s="869"/>
      <c r="Q32" s="874">
        <f>+O32*P32</f>
        <v>0</v>
      </c>
      <c r="R32" s="869"/>
      <c r="S32" s="869"/>
      <c r="T32" s="874">
        <f>+R32*S32</f>
        <v>0</v>
      </c>
      <c r="U32" s="870"/>
      <c r="V32" s="869"/>
      <c r="W32" s="874">
        <f>+U32*V32</f>
        <v>0</v>
      </c>
      <c r="X32" s="869"/>
      <c r="Y32" s="869"/>
      <c r="Z32" s="874">
        <f>+X32*Y32</f>
        <v>0</v>
      </c>
      <c r="AA32" s="869"/>
      <c r="AB32" s="869"/>
      <c r="AC32" s="878">
        <f>+AA32*AB32</f>
        <v>0</v>
      </c>
    </row>
    <row r="33" spans="1:84" s="119" customFormat="1" ht="12.75" hidden="1" customHeight="1" outlineLevel="1" x14ac:dyDescent="0.2">
      <c r="A33" s="876"/>
      <c r="B33" s="876"/>
      <c r="C33" s="871"/>
      <c r="D33" s="872"/>
      <c r="E33" s="874">
        <f t="shared" ref="E33:E39" si="11">+C33*D33</f>
        <v>0</v>
      </c>
      <c r="F33" s="872"/>
      <c r="G33" s="872"/>
      <c r="H33" s="874">
        <f t="shared" ref="H33:H39" si="12">+F33*G33</f>
        <v>0</v>
      </c>
      <c r="I33" s="872"/>
      <c r="J33" s="872"/>
      <c r="K33" s="874">
        <f t="shared" ref="K33:K39" si="13">+I33*J33</f>
        <v>0</v>
      </c>
      <c r="L33" s="871"/>
      <c r="M33" s="872"/>
      <c r="N33" s="874">
        <f t="shared" ref="N33:N39" si="14">+L33*M33</f>
        <v>0</v>
      </c>
      <c r="O33" s="872"/>
      <c r="P33" s="872"/>
      <c r="Q33" s="874">
        <f t="shared" ref="Q33:Q39" si="15">+O33*P33</f>
        <v>0</v>
      </c>
      <c r="R33" s="872"/>
      <c r="S33" s="872"/>
      <c r="T33" s="874">
        <f t="shared" ref="T33:T39" si="16">+R33*S33</f>
        <v>0</v>
      </c>
      <c r="U33" s="873"/>
      <c r="V33" s="872"/>
      <c r="W33" s="874">
        <f t="shared" ref="W33:W39" si="17">+U33*V33</f>
        <v>0</v>
      </c>
      <c r="X33" s="872"/>
      <c r="Y33" s="872"/>
      <c r="Z33" s="874">
        <f t="shared" ref="Z33:Z39" si="18">+X33*Y33</f>
        <v>0</v>
      </c>
      <c r="AA33" s="872"/>
      <c r="AB33" s="872"/>
      <c r="AC33" s="878">
        <f t="shared" ref="AC33:AC39" si="19">+AA33*AB33</f>
        <v>0</v>
      </c>
    </row>
    <row r="34" spans="1:84" s="119" customFormat="1" ht="12.75" hidden="1" customHeight="1" outlineLevel="1" x14ac:dyDescent="0.2">
      <c r="A34" s="876"/>
      <c r="B34" s="876"/>
      <c r="C34" s="871"/>
      <c r="D34" s="872"/>
      <c r="E34" s="874">
        <f t="shared" si="11"/>
        <v>0</v>
      </c>
      <c r="F34" s="872"/>
      <c r="G34" s="872"/>
      <c r="H34" s="874">
        <f t="shared" si="12"/>
        <v>0</v>
      </c>
      <c r="I34" s="872"/>
      <c r="J34" s="872"/>
      <c r="K34" s="874">
        <f t="shared" si="13"/>
        <v>0</v>
      </c>
      <c r="L34" s="871"/>
      <c r="M34" s="872"/>
      <c r="N34" s="874">
        <f t="shared" si="14"/>
        <v>0</v>
      </c>
      <c r="O34" s="872"/>
      <c r="P34" s="872"/>
      <c r="Q34" s="874">
        <f t="shared" si="15"/>
        <v>0</v>
      </c>
      <c r="R34" s="872"/>
      <c r="S34" s="872"/>
      <c r="T34" s="874">
        <f t="shared" si="16"/>
        <v>0</v>
      </c>
      <c r="U34" s="873"/>
      <c r="V34" s="872"/>
      <c r="W34" s="874">
        <f t="shared" si="17"/>
        <v>0</v>
      </c>
      <c r="X34" s="872"/>
      <c r="Y34" s="872"/>
      <c r="Z34" s="874">
        <f t="shared" si="18"/>
        <v>0</v>
      </c>
      <c r="AA34" s="872"/>
      <c r="AB34" s="872"/>
      <c r="AC34" s="878">
        <f t="shared" si="19"/>
        <v>0</v>
      </c>
    </row>
    <row r="35" spans="1:84" s="119" customFormat="1" ht="12.75" hidden="1" customHeight="1" outlineLevel="1" x14ac:dyDescent="0.2">
      <c r="A35" s="876"/>
      <c r="B35" s="876"/>
      <c r="C35" s="871"/>
      <c r="D35" s="872"/>
      <c r="E35" s="874">
        <f t="shared" si="11"/>
        <v>0</v>
      </c>
      <c r="F35" s="872"/>
      <c r="G35" s="872"/>
      <c r="H35" s="874">
        <f t="shared" si="12"/>
        <v>0</v>
      </c>
      <c r="I35" s="872"/>
      <c r="J35" s="872"/>
      <c r="K35" s="874">
        <f t="shared" si="13"/>
        <v>0</v>
      </c>
      <c r="L35" s="871"/>
      <c r="M35" s="872"/>
      <c r="N35" s="874">
        <f t="shared" si="14"/>
        <v>0</v>
      </c>
      <c r="O35" s="872"/>
      <c r="P35" s="872"/>
      <c r="Q35" s="874">
        <f t="shared" si="15"/>
        <v>0</v>
      </c>
      <c r="R35" s="872"/>
      <c r="S35" s="872"/>
      <c r="T35" s="874">
        <f t="shared" si="16"/>
        <v>0</v>
      </c>
      <c r="U35" s="873"/>
      <c r="V35" s="872"/>
      <c r="W35" s="874">
        <f t="shared" si="17"/>
        <v>0</v>
      </c>
      <c r="X35" s="872"/>
      <c r="Y35" s="872"/>
      <c r="Z35" s="874">
        <f t="shared" si="18"/>
        <v>0</v>
      </c>
      <c r="AA35" s="872"/>
      <c r="AB35" s="872"/>
      <c r="AC35" s="878">
        <f t="shared" si="19"/>
        <v>0</v>
      </c>
    </row>
    <row r="36" spans="1:84" s="119" customFormat="1" ht="12.75" hidden="1" customHeight="1" outlineLevel="1" x14ac:dyDescent="0.2">
      <c r="A36" s="876"/>
      <c r="B36" s="876"/>
      <c r="C36" s="871"/>
      <c r="D36" s="872"/>
      <c r="E36" s="874">
        <f t="shared" si="11"/>
        <v>0</v>
      </c>
      <c r="F36" s="872"/>
      <c r="G36" s="872"/>
      <c r="H36" s="874">
        <f t="shared" si="12"/>
        <v>0</v>
      </c>
      <c r="I36" s="872"/>
      <c r="J36" s="872"/>
      <c r="K36" s="874">
        <f t="shared" si="13"/>
        <v>0</v>
      </c>
      <c r="L36" s="871"/>
      <c r="M36" s="872"/>
      <c r="N36" s="874">
        <f t="shared" si="14"/>
        <v>0</v>
      </c>
      <c r="O36" s="872"/>
      <c r="P36" s="872"/>
      <c r="Q36" s="874">
        <f t="shared" si="15"/>
        <v>0</v>
      </c>
      <c r="R36" s="872"/>
      <c r="S36" s="872"/>
      <c r="T36" s="874">
        <f t="shared" si="16"/>
        <v>0</v>
      </c>
      <c r="U36" s="873"/>
      <c r="V36" s="872"/>
      <c r="W36" s="874">
        <f t="shared" si="17"/>
        <v>0</v>
      </c>
      <c r="X36" s="872"/>
      <c r="Y36" s="872"/>
      <c r="Z36" s="874">
        <f t="shared" si="18"/>
        <v>0</v>
      </c>
      <c r="AA36" s="872"/>
      <c r="AB36" s="872"/>
      <c r="AC36" s="878">
        <f t="shared" si="19"/>
        <v>0</v>
      </c>
    </row>
    <row r="37" spans="1:84" hidden="1" outlineLevel="1" x14ac:dyDescent="0.2">
      <c r="A37" s="877"/>
      <c r="B37" s="877"/>
      <c r="C37" s="703"/>
      <c r="D37" s="115"/>
      <c r="E37" s="874">
        <f t="shared" si="11"/>
        <v>0</v>
      </c>
      <c r="F37" s="115"/>
      <c r="G37" s="115"/>
      <c r="H37" s="874">
        <f t="shared" si="12"/>
        <v>0</v>
      </c>
      <c r="I37" s="115"/>
      <c r="J37" s="115"/>
      <c r="K37" s="874">
        <f t="shared" si="13"/>
        <v>0</v>
      </c>
      <c r="L37" s="703"/>
      <c r="M37" s="115"/>
      <c r="N37" s="874">
        <f t="shared" si="14"/>
        <v>0</v>
      </c>
      <c r="O37" s="115"/>
      <c r="P37" s="115"/>
      <c r="Q37" s="874">
        <f t="shared" si="15"/>
        <v>0</v>
      </c>
      <c r="R37" s="115"/>
      <c r="S37" s="115"/>
      <c r="T37" s="874">
        <f t="shared" si="16"/>
        <v>0</v>
      </c>
      <c r="U37" s="701"/>
      <c r="V37" s="115"/>
      <c r="W37" s="874">
        <f t="shared" si="17"/>
        <v>0</v>
      </c>
      <c r="X37" s="115"/>
      <c r="Y37" s="115"/>
      <c r="Z37" s="874">
        <f t="shared" si="18"/>
        <v>0</v>
      </c>
      <c r="AA37" s="115"/>
      <c r="AB37" s="115"/>
      <c r="AC37" s="878">
        <f t="shared" si="19"/>
        <v>0</v>
      </c>
    </row>
    <row r="38" spans="1:84" hidden="1" outlineLevel="1" x14ac:dyDescent="0.2">
      <c r="A38" s="877"/>
      <c r="B38" s="877"/>
      <c r="C38" s="703"/>
      <c r="D38" s="115"/>
      <c r="E38" s="874">
        <f t="shared" si="11"/>
        <v>0</v>
      </c>
      <c r="F38" s="115"/>
      <c r="G38" s="115"/>
      <c r="H38" s="874">
        <f t="shared" si="12"/>
        <v>0</v>
      </c>
      <c r="I38" s="115"/>
      <c r="J38" s="115"/>
      <c r="K38" s="874">
        <f t="shared" si="13"/>
        <v>0</v>
      </c>
      <c r="L38" s="703"/>
      <c r="M38" s="115"/>
      <c r="N38" s="874">
        <f t="shared" si="14"/>
        <v>0</v>
      </c>
      <c r="O38" s="115"/>
      <c r="P38" s="115"/>
      <c r="Q38" s="874">
        <f t="shared" si="15"/>
        <v>0</v>
      </c>
      <c r="R38" s="115"/>
      <c r="S38" s="115"/>
      <c r="T38" s="874">
        <f t="shared" si="16"/>
        <v>0</v>
      </c>
      <c r="U38" s="701"/>
      <c r="V38" s="115"/>
      <c r="W38" s="874">
        <f t="shared" si="17"/>
        <v>0</v>
      </c>
      <c r="X38" s="115"/>
      <c r="Y38" s="115"/>
      <c r="Z38" s="874">
        <f t="shared" si="18"/>
        <v>0</v>
      </c>
      <c r="AA38" s="115"/>
      <c r="AB38" s="115"/>
      <c r="AC38" s="878">
        <f t="shared" si="19"/>
        <v>0</v>
      </c>
    </row>
    <row r="39" spans="1:84" ht="13.5" hidden="1" outlineLevel="1" thickBot="1" x14ac:dyDescent="0.25">
      <c r="A39" s="700" t="s">
        <v>252</v>
      </c>
      <c r="B39" s="879" t="s">
        <v>187</v>
      </c>
      <c r="C39" s="704"/>
      <c r="D39" s="189"/>
      <c r="E39" s="880">
        <f t="shared" si="11"/>
        <v>0</v>
      </c>
      <c r="F39" s="189"/>
      <c r="G39" s="189"/>
      <c r="H39" s="880">
        <f t="shared" si="12"/>
        <v>0</v>
      </c>
      <c r="I39" s="189"/>
      <c r="J39" s="189"/>
      <c r="K39" s="880">
        <f t="shared" si="13"/>
        <v>0</v>
      </c>
      <c r="L39" s="704"/>
      <c r="M39" s="189"/>
      <c r="N39" s="880">
        <f t="shared" si="14"/>
        <v>0</v>
      </c>
      <c r="O39" s="189"/>
      <c r="P39" s="189"/>
      <c r="Q39" s="880">
        <f t="shared" si="15"/>
        <v>0</v>
      </c>
      <c r="R39" s="189"/>
      <c r="S39" s="189"/>
      <c r="T39" s="880">
        <f t="shared" si="16"/>
        <v>0</v>
      </c>
      <c r="U39" s="702"/>
      <c r="V39" s="189"/>
      <c r="W39" s="880">
        <f t="shared" si="17"/>
        <v>0</v>
      </c>
      <c r="X39" s="189"/>
      <c r="Y39" s="189"/>
      <c r="Z39" s="880">
        <f t="shared" si="18"/>
        <v>0</v>
      </c>
      <c r="AA39" s="189"/>
      <c r="AB39" s="189"/>
      <c r="AC39" s="881">
        <f t="shared" si="19"/>
        <v>0</v>
      </c>
    </row>
    <row r="40" spans="1:84" collapsed="1" x14ac:dyDescent="0.2">
      <c r="A40" s="133"/>
      <c r="B40" s="119"/>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row>
    <row r="41" spans="1:84" ht="16.5" customHeight="1" outlineLevel="1" thickBot="1" x14ac:dyDescent="0.25">
      <c r="A41" s="1799" t="s">
        <v>537</v>
      </c>
      <c r="B41" s="1799"/>
      <c r="C41" s="1799"/>
      <c r="D41" s="1799"/>
      <c r="E41" s="1799"/>
      <c r="F41" s="1799"/>
      <c r="G41" s="1799"/>
      <c r="H41" s="1799"/>
      <c r="I41" s="1799"/>
      <c r="J41" s="1799"/>
      <c r="K41" s="1799"/>
      <c r="L41" s="1799"/>
      <c r="M41" s="1799"/>
      <c r="N41" s="1799"/>
      <c r="O41" s="1799"/>
      <c r="P41" s="1799"/>
      <c r="Q41" s="1799"/>
      <c r="R41" s="1799"/>
      <c r="S41" s="1799"/>
      <c r="T41" s="1799"/>
      <c r="U41" s="1799"/>
      <c r="V41" s="1799"/>
      <c r="W41" s="1799"/>
      <c r="X41" s="1799"/>
      <c r="Y41" s="1799"/>
      <c r="Z41" s="1799"/>
      <c r="AA41" s="1799"/>
      <c r="AB41" s="1799"/>
      <c r="AC41" s="1799"/>
      <c r="AD41" s="1799"/>
      <c r="AE41" s="1799"/>
      <c r="AF41" s="1799"/>
      <c r="AG41" s="1799"/>
      <c r="AH41" s="1799"/>
      <c r="AI41" s="1799"/>
      <c r="AJ41" s="1799"/>
      <c r="AK41" s="1799"/>
      <c r="AL41" s="1799"/>
      <c r="AM41" s="1799"/>
      <c r="AN41" s="1799"/>
      <c r="AO41" s="1799"/>
      <c r="AP41" s="1799"/>
      <c r="AQ41" s="1799"/>
      <c r="AR41" s="1799"/>
      <c r="AS41" s="1799"/>
      <c r="AT41" s="1799"/>
      <c r="AU41" s="1799"/>
      <c r="AV41" s="1799"/>
      <c r="AW41" s="1799"/>
      <c r="AX41" s="1799"/>
      <c r="AY41" s="1799"/>
      <c r="AZ41" s="1799"/>
      <c r="BA41" s="1799"/>
      <c r="BB41" s="1799"/>
      <c r="BC41" s="1799"/>
      <c r="BD41" s="1799"/>
      <c r="BE41" s="1799"/>
      <c r="BF41" s="1799"/>
      <c r="BG41" s="1799"/>
      <c r="BH41" s="1799"/>
      <c r="BI41" s="1799"/>
      <c r="BJ41" s="1799"/>
      <c r="BK41" s="1799"/>
      <c r="BL41" s="1799"/>
      <c r="BM41" s="1799"/>
      <c r="BN41" s="1799"/>
      <c r="BO41" s="1799"/>
      <c r="BP41" s="1799"/>
      <c r="BQ41" s="1799"/>
      <c r="BR41" s="1799"/>
      <c r="BS41" s="1799"/>
      <c r="BT41" s="1799"/>
      <c r="BU41" s="1799"/>
      <c r="BV41" s="1799"/>
      <c r="BW41" s="1799"/>
      <c r="BX41" s="1799"/>
      <c r="BY41" s="1799"/>
      <c r="BZ41" s="1799"/>
      <c r="CA41" s="1799"/>
      <c r="CB41" s="1799"/>
      <c r="CC41" s="1799"/>
      <c r="CD41" s="1799"/>
      <c r="CE41" s="1799"/>
      <c r="CF41" s="1799"/>
    </row>
    <row r="42" spans="1:84" ht="16.5" customHeight="1" outlineLevel="1" thickBot="1" x14ac:dyDescent="0.25">
      <c r="A42" s="2171" t="s">
        <v>219</v>
      </c>
      <c r="B42" s="2172"/>
      <c r="C42" s="1935" t="s">
        <v>209</v>
      </c>
      <c r="D42" s="1936"/>
      <c r="E42" s="1936"/>
      <c r="F42" s="1936"/>
      <c r="G42" s="1936"/>
      <c r="H42" s="1936"/>
      <c r="I42" s="1936"/>
      <c r="J42" s="1936"/>
      <c r="K42" s="1936"/>
      <c r="L42" s="1936"/>
      <c r="M42" s="1936"/>
      <c r="N42" s="1936"/>
      <c r="O42" s="1936"/>
      <c r="P42" s="1936"/>
      <c r="Q42" s="1936"/>
      <c r="R42" s="1936"/>
      <c r="S42" s="1936"/>
      <c r="T42" s="1936"/>
      <c r="U42" s="1936"/>
      <c r="V42" s="1936"/>
      <c r="W42" s="1936"/>
      <c r="X42" s="1936"/>
      <c r="Y42" s="1936"/>
      <c r="Z42" s="1936"/>
      <c r="AA42" s="1936"/>
      <c r="AB42" s="1936"/>
      <c r="AC42" s="1937"/>
      <c r="AD42" s="113"/>
      <c r="AE42" s="113"/>
      <c r="AF42" s="113"/>
      <c r="AG42" s="113"/>
      <c r="AH42" s="113"/>
      <c r="AI42" s="113"/>
      <c r="AJ42" s="113"/>
      <c r="AK42" s="113"/>
      <c r="AL42" s="113"/>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3"/>
      <c r="BR42" s="113"/>
      <c r="BS42" s="113"/>
      <c r="BT42" s="113"/>
      <c r="BU42" s="113"/>
      <c r="BV42" s="113"/>
      <c r="BW42" s="113"/>
      <c r="BX42" s="113"/>
      <c r="BY42" s="113"/>
      <c r="BZ42" s="113"/>
      <c r="CA42" s="113"/>
      <c r="CB42" s="113"/>
      <c r="CC42" s="113"/>
      <c r="CD42" s="113"/>
      <c r="CE42" s="113"/>
      <c r="CF42" s="113"/>
    </row>
    <row r="43" spans="1:84" ht="21.6" customHeight="1" outlineLevel="1" x14ac:dyDescent="0.2">
      <c r="A43" s="2173"/>
      <c r="B43" s="2174"/>
      <c r="C43" s="2166" t="s">
        <v>1107</v>
      </c>
      <c r="D43" s="2167"/>
      <c r="E43" s="2167"/>
      <c r="F43" s="2167"/>
      <c r="G43" s="2167"/>
      <c r="H43" s="2167"/>
      <c r="I43" s="2167"/>
      <c r="J43" s="2167"/>
      <c r="K43" s="2168"/>
      <c r="L43" s="2166" t="s">
        <v>1196</v>
      </c>
      <c r="M43" s="2167"/>
      <c r="N43" s="2167"/>
      <c r="O43" s="2167"/>
      <c r="P43" s="2167"/>
      <c r="Q43" s="2167"/>
      <c r="R43" s="2167"/>
      <c r="S43" s="2167"/>
      <c r="T43" s="2168"/>
      <c r="U43" s="2166" t="s">
        <v>1197</v>
      </c>
      <c r="V43" s="2167"/>
      <c r="W43" s="2167"/>
      <c r="X43" s="2167"/>
      <c r="Y43" s="2167"/>
      <c r="Z43" s="2167"/>
      <c r="AA43" s="2167"/>
      <c r="AB43" s="2167"/>
      <c r="AC43" s="2168"/>
    </row>
    <row r="44" spans="1:84" ht="21.6" customHeight="1" outlineLevel="1" x14ac:dyDescent="0.2">
      <c r="A44" s="2173"/>
      <c r="B44" s="2174"/>
      <c r="C44" s="2159" t="s">
        <v>806</v>
      </c>
      <c r="D44" s="2160"/>
      <c r="E44" s="2161"/>
      <c r="F44" s="2162" t="s">
        <v>808</v>
      </c>
      <c r="G44" s="2160"/>
      <c r="H44" s="2161"/>
      <c r="I44" s="2162" t="s">
        <v>809</v>
      </c>
      <c r="J44" s="2160"/>
      <c r="K44" s="2163"/>
      <c r="L44" s="2159" t="s">
        <v>806</v>
      </c>
      <c r="M44" s="2160"/>
      <c r="N44" s="2161"/>
      <c r="O44" s="2162" t="s">
        <v>808</v>
      </c>
      <c r="P44" s="2160"/>
      <c r="Q44" s="2161"/>
      <c r="R44" s="2162" t="s">
        <v>809</v>
      </c>
      <c r="S44" s="2160"/>
      <c r="T44" s="2163"/>
      <c r="U44" s="2159" t="s">
        <v>806</v>
      </c>
      <c r="V44" s="2160"/>
      <c r="W44" s="2161"/>
      <c r="X44" s="2162" t="s">
        <v>808</v>
      </c>
      <c r="Y44" s="2160"/>
      <c r="Z44" s="2161"/>
      <c r="AA44" s="2162" t="s">
        <v>809</v>
      </c>
      <c r="AB44" s="2160"/>
      <c r="AC44" s="2163"/>
    </row>
    <row r="45" spans="1:84" ht="24" customHeight="1" outlineLevel="1" x14ac:dyDescent="0.2">
      <c r="A45" s="2173"/>
      <c r="B45" s="2174"/>
      <c r="C45" s="2159" t="s">
        <v>538</v>
      </c>
      <c r="D45" s="2161"/>
      <c r="E45" s="856" t="s">
        <v>209</v>
      </c>
      <c r="F45" s="2162" t="s">
        <v>538</v>
      </c>
      <c r="G45" s="2161"/>
      <c r="H45" s="856" t="s">
        <v>209</v>
      </c>
      <c r="I45" s="2162" t="s">
        <v>538</v>
      </c>
      <c r="J45" s="2161"/>
      <c r="K45" s="857" t="s">
        <v>209</v>
      </c>
      <c r="L45" s="2159" t="s">
        <v>538</v>
      </c>
      <c r="M45" s="2161"/>
      <c r="N45" s="856" t="s">
        <v>209</v>
      </c>
      <c r="O45" s="2162" t="s">
        <v>538</v>
      </c>
      <c r="P45" s="2161"/>
      <c r="Q45" s="856" t="s">
        <v>209</v>
      </c>
      <c r="R45" s="2162" t="s">
        <v>538</v>
      </c>
      <c r="S45" s="2161"/>
      <c r="T45" s="857" t="s">
        <v>209</v>
      </c>
      <c r="U45" s="2159" t="s">
        <v>538</v>
      </c>
      <c r="V45" s="2161"/>
      <c r="W45" s="856" t="s">
        <v>209</v>
      </c>
      <c r="X45" s="2162" t="s">
        <v>538</v>
      </c>
      <c r="Y45" s="2161"/>
      <c r="Z45" s="856" t="s">
        <v>209</v>
      </c>
      <c r="AA45" s="2162" t="s">
        <v>538</v>
      </c>
      <c r="AB45" s="2161"/>
      <c r="AC45" s="857" t="s">
        <v>209</v>
      </c>
    </row>
    <row r="46" spans="1:84" s="119" customFormat="1" ht="12" customHeight="1" outlineLevel="1" thickBot="1" x14ac:dyDescent="0.25">
      <c r="A46" s="2187">
        <v>1</v>
      </c>
      <c r="B46" s="2202"/>
      <c r="C46" s="2190">
        <v>2</v>
      </c>
      <c r="D46" s="2191"/>
      <c r="E46" s="676">
        <f>+C46+1</f>
        <v>3</v>
      </c>
      <c r="F46" s="2192">
        <v>4</v>
      </c>
      <c r="G46" s="2191"/>
      <c r="H46" s="676">
        <v>5</v>
      </c>
      <c r="I46" s="2192">
        <v>6</v>
      </c>
      <c r="J46" s="2191"/>
      <c r="K46" s="677">
        <v>7</v>
      </c>
      <c r="L46" s="2190">
        <v>8</v>
      </c>
      <c r="M46" s="2191"/>
      <c r="N46" s="676">
        <v>9</v>
      </c>
      <c r="O46" s="2192">
        <v>10</v>
      </c>
      <c r="P46" s="2191"/>
      <c r="Q46" s="676">
        <v>11</v>
      </c>
      <c r="R46" s="2192">
        <v>12</v>
      </c>
      <c r="S46" s="2191"/>
      <c r="T46" s="677">
        <v>13</v>
      </c>
      <c r="U46" s="2190">
        <v>15</v>
      </c>
      <c r="V46" s="2191"/>
      <c r="W46" s="676">
        <v>16</v>
      </c>
      <c r="X46" s="2192">
        <v>17</v>
      </c>
      <c r="Y46" s="2191"/>
      <c r="Z46" s="676">
        <v>18</v>
      </c>
      <c r="AA46" s="2192">
        <v>19</v>
      </c>
      <c r="AB46" s="2191"/>
      <c r="AC46" s="677">
        <v>20</v>
      </c>
    </row>
    <row r="47" spans="1:84" s="119" customFormat="1" ht="29.25" customHeight="1" outlineLevel="1" x14ac:dyDescent="0.2">
      <c r="A47" s="2204" t="s">
        <v>1198</v>
      </c>
      <c r="B47" s="2205"/>
      <c r="C47" s="2175"/>
      <c r="D47" s="2176"/>
      <c r="E47" s="712"/>
      <c r="F47" s="2177"/>
      <c r="G47" s="2176"/>
      <c r="H47" s="712"/>
      <c r="I47" s="2177">
        <v>1</v>
      </c>
      <c r="J47" s="2176"/>
      <c r="K47" s="713">
        <v>1300</v>
      </c>
      <c r="L47" s="2175"/>
      <c r="M47" s="2176"/>
      <c r="N47" s="712"/>
      <c r="O47" s="2177"/>
      <c r="P47" s="2176"/>
      <c r="Q47" s="712"/>
      <c r="R47" s="2177"/>
      <c r="S47" s="2176"/>
      <c r="T47" s="713"/>
      <c r="U47" s="2175"/>
      <c r="V47" s="2176"/>
      <c r="W47" s="712"/>
      <c r="X47" s="2177"/>
      <c r="Y47" s="2176"/>
      <c r="Z47" s="712"/>
      <c r="AA47" s="2177"/>
      <c r="AB47" s="2176"/>
      <c r="AC47" s="713"/>
    </row>
    <row r="48" spans="1:84" ht="15" customHeight="1" outlineLevel="1" x14ac:dyDescent="0.2">
      <c r="A48" s="2178"/>
      <c r="B48" s="2203"/>
      <c r="C48" s="2178"/>
      <c r="D48" s="2179"/>
      <c r="E48" s="124"/>
      <c r="F48" s="2180"/>
      <c r="G48" s="2179"/>
      <c r="H48" s="124"/>
      <c r="I48" s="2180"/>
      <c r="J48" s="2179"/>
      <c r="K48" s="697"/>
      <c r="L48" s="2178"/>
      <c r="M48" s="2179"/>
      <c r="N48" s="124"/>
      <c r="O48" s="2180"/>
      <c r="P48" s="2179"/>
      <c r="Q48" s="124"/>
      <c r="R48" s="2180"/>
      <c r="S48" s="2179"/>
      <c r="T48" s="697"/>
      <c r="U48" s="2178"/>
      <c r="V48" s="2179"/>
      <c r="W48" s="124"/>
      <c r="X48" s="2180"/>
      <c r="Y48" s="2179"/>
      <c r="Z48" s="124"/>
      <c r="AA48" s="2180"/>
      <c r="AB48" s="2179"/>
      <c r="AC48" s="697"/>
    </row>
    <row r="49" spans="1:29" ht="16.5" customHeight="1" outlineLevel="1" thickBot="1" x14ac:dyDescent="0.25">
      <c r="A49" s="2200" t="s">
        <v>252</v>
      </c>
      <c r="B49" s="2201"/>
      <c r="C49" s="2187"/>
      <c r="D49" s="2188"/>
      <c r="E49" s="698"/>
      <c r="F49" s="2189"/>
      <c r="G49" s="2188"/>
      <c r="H49" s="698"/>
      <c r="I49" s="2189"/>
      <c r="J49" s="2188"/>
      <c r="K49" s="699"/>
      <c r="L49" s="2187"/>
      <c r="M49" s="2188"/>
      <c r="N49" s="698"/>
      <c r="O49" s="2189"/>
      <c r="P49" s="2188"/>
      <c r="Q49" s="698"/>
      <c r="R49" s="2189"/>
      <c r="S49" s="2188"/>
      <c r="T49" s="699"/>
      <c r="U49" s="2187"/>
      <c r="V49" s="2188"/>
      <c r="W49" s="698"/>
      <c r="X49" s="2189"/>
      <c r="Y49" s="2188"/>
      <c r="Z49" s="698"/>
      <c r="AA49" s="2189"/>
      <c r="AB49" s="2188"/>
      <c r="AC49" s="699"/>
    </row>
    <row r="50" spans="1:29" ht="34.5" customHeight="1" x14ac:dyDescent="0.2"/>
    <row r="51" spans="1:29" ht="34.5" customHeight="1" x14ac:dyDescent="0.2"/>
    <row r="52" spans="1:29" ht="34.5" customHeight="1" x14ac:dyDescent="0.2"/>
  </sheetData>
  <mergeCells count="132">
    <mergeCell ref="F49:G49"/>
    <mergeCell ref="C17:K17"/>
    <mergeCell ref="C28:K28"/>
    <mergeCell ref="C49:D49"/>
    <mergeCell ref="I48:J48"/>
    <mergeCell ref="F48:G48"/>
    <mergeCell ref="A49:B49"/>
    <mergeCell ref="A46:B46"/>
    <mergeCell ref="A48:B48"/>
    <mergeCell ref="I49:J49"/>
    <mergeCell ref="C48:D48"/>
    <mergeCell ref="C46:D46"/>
    <mergeCell ref="C47:D47"/>
    <mergeCell ref="F46:G46"/>
    <mergeCell ref="F47:G47"/>
    <mergeCell ref="F45:G45"/>
    <mergeCell ref="I45:J45"/>
    <mergeCell ref="I46:J46"/>
    <mergeCell ref="I47:J47"/>
    <mergeCell ref="A47:B47"/>
    <mergeCell ref="A1:K1"/>
    <mergeCell ref="D13:AD13"/>
    <mergeCell ref="A4:K4"/>
    <mergeCell ref="H5:H6"/>
    <mergeCell ref="A2:AE2"/>
    <mergeCell ref="A3:K3"/>
    <mergeCell ref="A41:CF41"/>
    <mergeCell ref="A16:A19"/>
    <mergeCell ref="B16:B19"/>
    <mergeCell ref="A27:A30"/>
    <mergeCell ref="B27:B30"/>
    <mergeCell ref="C18:E18"/>
    <mergeCell ref="L18:N18"/>
    <mergeCell ref="O18:Q18"/>
    <mergeCell ref="A26:CF26"/>
    <mergeCell ref="L7:N7"/>
    <mergeCell ref="L8:N8"/>
    <mergeCell ref="L9:N9"/>
    <mergeCell ref="I5:Q5"/>
    <mergeCell ref="A10:G10"/>
    <mergeCell ref="A9:G9"/>
    <mergeCell ref="A8:G8"/>
    <mergeCell ref="U28:AC28"/>
    <mergeCell ref="U29:W29"/>
    <mergeCell ref="L49:M49"/>
    <mergeCell ref="O49:P49"/>
    <mergeCell ref="R49:S49"/>
    <mergeCell ref="R45:S45"/>
    <mergeCell ref="U43:AC43"/>
    <mergeCell ref="U17:AC17"/>
    <mergeCell ref="U18:W18"/>
    <mergeCell ref="X18:Z18"/>
    <mergeCell ref="AA18:AC18"/>
    <mergeCell ref="C27:AC27"/>
    <mergeCell ref="F18:H18"/>
    <mergeCell ref="I18:K18"/>
    <mergeCell ref="C45:D45"/>
    <mergeCell ref="C29:E29"/>
    <mergeCell ref="F29:H29"/>
    <mergeCell ref="I29:K29"/>
    <mergeCell ref="C44:E44"/>
    <mergeCell ref="F44:H44"/>
    <mergeCell ref="I44:K44"/>
    <mergeCell ref="L46:M46"/>
    <mergeCell ref="O46:P46"/>
    <mergeCell ref="R46:S46"/>
    <mergeCell ref="L44:N44"/>
    <mergeCell ref="O44:Q44"/>
    <mergeCell ref="U49:V49"/>
    <mergeCell ref="X49:Y49"/>
    <mergeCell ref="AA49:AB49"/>
    <mergeCell ref="U45:V45"/>
    <mergeCell ref="X45:Y45"/>
    <mergeCell ref="AA45:AB45"/>
    <mergeCell ref="U46:V46"/>
    <mergeCell ref="X46:Y46"/>
    <mergeCell ref="AA46:AB46"/>
    <mergeCell ref="U48:V48"/>
    <mergeCell ref="X48:Y48"/>
    <mergeCell ref="AA48:AB48"/>
    <mergeCell ref="L45:M45"/>
    <mergeCell ref="O45:P45"/>
    <mergeCell ref="U47:V47"/>
    <mergeCell ref="X47:Y47"/>
    <mergeCell ref="AA47:AB47"/>
    <mergeCell ref="L48:M48"/>
    <mergeCell ref="O48:P48"/>
    <mergeCell ref="R48:S48"/>
    <mergeCell ref="D14:AD14"/>
    <mergeCell ref="A15:CF15"/>
    <mergeCell ref="L47:M47"/>
    <mergeCell ref="O47:P47"/>
    <mergeCell ref="R47:S47"/>
    <mergeCell ref="L17:T17"/>
    <mergeCell ref="R18:T18"/>
    <mergeCell ref="L28:T28"/>
    <mergeCell ref="L29:N29"/>
    <mergeCell ref="O29:Q29"/>
    <mergeCell ref="R29:T29"/>
    <mergeCell ref="A7:G7"/>
    <mergeCell ref="O9:Q9"/>
    <mergeCell ref="O10:Q10"/>
    <mergeCell ref="O6:Q6"/>
    <mergeCell ref="O7:Q7"/>
    <mergeCell ref="U44:W44"/>
    <mergeCell ref="X44:Z44"/>
    <mergeCell ref="AA44:AC44"/>
    <mergeCell ref="AA29:AC29"/>
    <mergeCell ref="C42:AC42"/>
    <mergeCell ref="C43:K43"/>
    <mergeCell ref="A5:G6"/>
    <mergeCell ref="L6:N6"/>
    <mergeCell ref="C16:AC16"/>
    <mergeCell ref="A11:G11"/>
    <mergeCell ref="O11:Q11"/>
    <mergeCell ref="O12:Q12"/>
    <mergeCell ref="A42:B45"/>
    <mergeCell ref="O8:Q8"/>
    <mergeCell ref="A12:G12"/>
    <mergeCell ref="R44:T44"/>
    <mergeCell ref="L43:T43"/>
    <mergeCell ref="X29:Z29"/>
    <mergeCell ref="I6:K6"/>
    <mergeCell ref="I7:K7"/>
    <mergeCell ref="I8:K8"/>
    <mergeCell ref="I9:K9"/>
    <mergeCell ref="I10:K10"/>
    <mergeCell ref="I11:K11"/>
    <mergeCell ref="I12:K12"/>
    <mergeCell ref="L10:N10"/>
    <mergeCell ref="L11:N11"/>
    <mergeCell ref="L12:N12"/>
  </mergeCells>
  <phoneticPr fontId="12" type="noConversion"/>
  <pageMargins left="0.74803149606299213" right="0.74803149606299213" top="0.39370078740157483" bottom="0.39370078740157483" header="0.51181102362204722" footer="0.51181102362204722"/>
  <pageSetup paperSize="9" scale="50" fitToHeight="3"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21">
    <pageSetUpPr fitToPage="1"/>
  </sheetPr>
  <dimension ref="A1:BV42"/>
  <sheetViews>
    <sheetView view="pageBreakPreview" zoomScale="90" zoomScaleNormal="100" zoomScaleSheetLayoutView="90" workbookViewId="0">
      <selection activeCell="J18" sqref="J18"/>
    </sheetView>
  </sheetViews>
  <sheetFormatPr defaultColWidth="9.140625" defaultRowHeight="12.75" x14ac:dyDescent="0.2"/>
  <cols>
    <col min="1" max="1" width="9.140625" style="150"/>
    <col min="2" max="2" width="18.28515625" style="150" customWidth="1"/>
    <col min="3" max="3" width="7.85546875" style="150" customWidth="1"/>
    <col min="4" max="4" width="1.7109375" style="150" customWidth="1"/>
    <col min="5" max="5" width="16.140625" style="150" customWidth="1"/>
    <col min="6" max="6" width="9.28515625" style="150" customWidth="1"/>
    <col min="7" max="15" width="9.7109375" style="150" customWidth="1"/>
    <col min="16" max="16384" width="9.140625" style="150"/>
  </cols>
  <sheetData>
    <row r="1" spans="1:58" s="125" customFormat="1" ht="15.75" x14ac:dyDescent="0.2">
      <c r="A1" s="167" t="s">
        <v>539</v>
      </c>
      <c r="B1" s="167"/>
      <c r="C1" s="167"/>
      <c r="D1" s="167"/>
      <c r="E1" s="167"/>
      <c r="F1" s="167"/>
      <c r="G1" s="167"/>
      <c r="H1" s="167"/>
      <c r="I1" s="167"/>
      <c r="J1" s="167"/>
      <c r="K1" s="167"/>
      <c r="L1" s="167"/>
      <c r="M1" s="167"/>
      <c r="N1" s="167"/>
      <c r="O1" s="167"/>
      <c r="P1" s="167"/>
      <c r="Q1" s="167"/>
      <c r="R1" s="167"/>
      <c r="S1" s="167"/>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row>
    <row r="2" spans="1:58" s="297" customFormat="1" x14ac:dyDescent="0.2">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c r="K2" s="1684"/>
      <c r="L2" s="1684"/>
      <c r="M2" s="1684"/>
      <c r="N2" s="310"/>
    </row>
    <row r="3" spans="1:58" s="297" customFormat="1" ht="13.5" thickBot="1" x14ac:dyDescent="0.25">
      <c r="A3" s="1686" t="str">
        <f>+'Прилож.№ 1_Раздел1'!B17</f>
        <v>14 октября</v>
      </c>
      <c r="B3" s="1686"/>
      <c r="C3" s="1686"/>
      <c r="D3" s="1686"/>
      <c r="E3" s="1686"/>
      <c r="F3" s="1686"/>
      <c r="G3" s="1686"/>
      <c r="H3" s="1686"/>
      <c r="I3" s="1686"/>
      <c r="J3" s="1686"/>
      <c r="K3" s="1686"/>
    </row>
    <row r="4" spans="1:58" s="101" customFormat="1" ht="16.5" customHeight="1" x14ac:dyDescent="0.2">
      <c r="A4" s="2056" t="s">
        <v>423</v>
      </c>
      <c r="B4" s="2057"/>
      <c r="C4" s="2057"/>
      <c r="D4" s="2057"/>
      <c r="E4" s="2057"/>
      <c r="F4" s="2057"/>
      <c r="G4" s="2057"/>
      <c r="H4" s="2058"/>
      <c r="I4" s="2221" t="s">
        <v>422</v>
      </c>
      <c r="J4" s="2224" t="s">
        <v>1272</v>
      </c>
      <c r="K4" s="2110"/>
      <c r="L4" s="2111"/>
      <c r="M4" s="2219" t="s">
        <v>305</v>
      </c>
      <c r="N4" s="2110"/>
      <c r="O4" s="2111"/>
    </row>
    <row r="5" spans="1:58" s="101" customFormat="1" ht="16.5" customHeight="1" x14ac:dyDescent="0.2">
      <c r="A5" s="2059"/>
      <c r="B5" s="2060"/>
      <c r="C5" s="2060"/>
      <c r="D5" s="2060"/>
      <c r="E5" s="2060"/>
      <c r="F5" s="2060"/>
      <c r="G5" s="2060"/>
      <c r="H5" s="2061"/>
      <c r="I5" s="2222"/>
      <c r="J5" s="2123" t="s">
        <v>209</v>
      </c>
      <c r="K5" s="2112"/>
      <c r="L5" s="2113"/>
      <c r="M5" s="2220" t="s">
        <v>209</v>
      </c>
      <c r="N5" s="2112"/>
      <c r="O5" s="2113"/>
    </row>
    <row r="6" spans="1:58" s="101" customFormat="1" ht="18.75" customHeight="1" thickBot="1" x14ac:dyDescent="0.25">
      <c r="A6" s="2139"/>
      <c r="B6" s="2213"/>
      <c r="C6" s="2213"/>
      <c r="D6" s="2213"/>
      <c r="E6" s="2213"/>
      <c r="F6" s="2213"/>
      <c r="G6" s="2213"/>
      <c r="H6" s="2214"/>
      <c r="I6" s="2223"/>
      <c r="J6" s="637" t="s">
        <v>849</v>
      </c>
      <c r="K6" s="126" t="s">
        <v>850</v>
      </c>
      <c r="L6" s="102" t="s">
        <v>1055</v>
      </c>
      <c r="M6" s="127" t="s">
        <v>525</v>
      </c>
      <c r="N6" s="126" t="s">
        <v>525</v>
      </c>
      <c r="O6" s="102" t="s">
        <v>525</v>
      </c>
    </row>
    <row r="7" spans="1:58" s="80" customFormat="1" x14ac:dyDescent="0.2">
      <c r="A7" s="2215">
        <v>1</v>
      </c>
      <c r="B7" s="2216"/>
      <c r="C7" s="2216"/>
      <c r="D7" s="2216"/>
      <c r="E7" s="2216"/>
      <c r="F7" s="2216"/>
      <c r="G7" s="2216"/>
      <c r="H7" s="2217"/>
      <c r="I7" s="709">
        <v>2</v>
      </c>
      <c r="J7" s="705">
        <v>3</v>
      </c>
      <c r="K7" s="706">
        <v>4</v>
      </c>
      <c r="L7" s="707">
        <v>5</v>
      </c>
      <c r="M7" s="708">
        <v>6</v>
      </c>
      <c r="N7" s="706">
        <v>7</v>
      </c>
      <c r="O7" s="707">
        <v>8</v>
      </c>
    </row>
    <row r="8" spans="1:58" s="80" customFormat="1" ht="25.5" customHeight="1" x14ac:dyDescent="0.2">
      <c r="A8" s="1780" t="s">
        <v>435</v>
      </c>
      <c r="B8" s="1781"/>
      <c r="C8" s="1781"/>
      <c r="D8" s="1781"/>
      <c r="E8" s="1781"/>
      <c r="F8" s="1781"/>
      <c r="G8" s="1781"/>
      <c r="H8" s="1782"/>
      <c r="I8" s="634"/>
      <c r="J8" s="190"/>
      <c r="K8" s="171"/>
      <c r="L8" s="191"/>
      <c r="M8" s="192"/>
      <c r="N8" s="171"/>
      <c r="O8" s="191"/>
    </row>
    <row r="9" spans="1:58" s="80" customFormat="1" ht="13.5" customHeight="1" x14ac:dyDescent="0.2">
      <c r="A9" s="1920" t="s">
        <v>421</v>
      </c>
      <c r="B9" s="1921"/>
      <c r="C9" s="1921"/>
      <c r="D9" s="1921"/>
      <c r="E9" s="1921"/>
      <c r="F9" s="1921"/>
      <c r="G9" s="1921"/>
      <c r="H9" s="2071"/>
      <c r="I9" s="634"/>
      <c r="J9" s="190"/>
      <c r="K9" s="171"/>
      <c r="L9" s="191"/>
      <c r="M9" s="192"/>
      <c r="N9" s="171"/>
      <c r="O9" s="191"/>
    </row>
    <row r="10" spans="1:58" s="80" customFormat="1" ht="16.899999999999999" customHeight="1" x14ac:dyDescent="0.2">
      <c r="A10" s="1920" t="s">
        <v>347</v>
      </c>
      <c r="B10" s="1921"/>
      <c r="C10" s="1921"/>
      <c r="D10" s="1921"/>
      <c r="E10" s="1921"/>
      <c r="F10" s="1921"/>
      <c r="G10" s="1921"/>
      <c r="H10" s="2071"/>
      <c r="I10" s="634">
        <v>4</v>
      </c>
      <c r="J10" s="190"/>
      <c r="K10" s="171"/>
      <c r="L10" s="191"/>
      <c r="M10" s="192"/>
      <c r="N10" s="171"/>
      <c r="O10" s="191"/>
    </row>
    <row r="11" spans="1:58" s="80" customFormat="1" ht="30.75" customHeight="1" x14ac:dyDescent="0.2">
      <c r="A11" s="1920" t="s">
        <v>348</v>
      </c>
      <c r="B11" s="1921"/>
      <c r="C11" s="1921"/>
      <c r="D11" s="1921"/>
      <c r="E11" s="1921"/>
      <c r="F11" s="1921"/>
      <c r="G11" s="1921"/>
      <c r="H11" s="2071"/>
      <c r="I11" s="634">
        <v>5</v>
      </c>
      <c r="J11" s="190"/>
      <c r="K11" s="171"/>
      <c r="L11" s="191"/>
      <c r="M11" s="192"/>
      <c r="N11" s="171"/>
      <c r="O11" s="191"/>
    </row>
    <row r="12" spans="1:58" s="80" customFormat="1" ht="33" customHeight="1" thickBot="1" x14ac:dyDescent="0.25">
      <c r="A12" s="1927" t="s">
        <v>349</v>
      </c>
      <c r="B12" s="1928"/>
      <c r="C12" s="1928"/>
      <c r="D12" s="1928"/>
      <c r="E12" s="1928"/>
      <c r="F12" s="1928"/>
      <c r="G12" s="1928"/>
      <c r="H12" s="2072"/>
      <c r="I12" s="710">
        <v>2</v>
      </c>
      <c r="J12" s="193">
        <v>250</v>
      </c>
      <c r="K12" s="194"/>
      <c r="L12" s="195"/>
      <c r="M12" s="196"/>
      <c r="N12" s="194"/>
      <c r="O12" s="195"/>
    </row>
    <row r="13" spans="1:58" s="80" customFormat="1" ht="12" customHeight="1" x14ac:dyDescent="0.2">
      <c r="A13" s="96"/>
      <c r="B13" s="110" t="s">
        <v>305</v>
      </c>
      <c r="C13" s="97">
        <v>292</v>
      </c>
      <c r="D13" s="2218" t="s">
        <v>386</v>
      </c>
      <c r="E13" s="2218"/>
      <c r="F13" s="2218"/>
      <c r="G13" s="2218"/>
      <c r="H13" s="2218"/>
      <c r="I13" s="2218"/>
      <c r="J13" s="2218"/>
      <c r="K13" s="2218"/>
      <c r="L13" s="2218"/>
      <c r="M13" s="2218"/>
      <c r="N13" s="2218"/>
      <c r="O13" s="2218"/>
      <c r="P13" s="113"/>
      <c r="Q13" s="113"/>
      <c r="R13" s="113"/>
      <c r="S13" s="113"/>
    </row>
    <row r="14" spans="1:58" s="80" customFormat="1" ht="12" customHeight="1" x14ac:dyDescent="0.2">
      <c r="A14" s="96"/>
      <c r="B14" s="110"/>
      <c r="C14" s="97">
        <v>293</v>
      </c>
      <c r="D14" s="1799" t="s">
        <v>387</v>
      </c>
      <c r="E14" s="1799"/>
      <c r="F14" s="1799"/>
      <c r="G14" s="1799"/>
      <c r="H14" s="1799"/>
      <c r="I14" s="1799"/>
      <c r="J14" s="1799"/>
      <c r="K14" s="1799"/>
      <c r="L14" s="1799"/>
      <c r="M14" s="1799"/>
      <c r="N14" s="1799"/>
      <c r="O14" s="1799"/>
      <c r="P14" s="113"/>
      <c r="Q14" s="113"/>
      <c r="R14" s="113"/>
      <c r="S14" s="113"/>
    </row>
    <row r="15" spans="1:58" s="80" customFormat="1" ht="12" customHeight="1" x14ac:dyDescent="0.2">
      <c r="A15" s="96"/>
      <c r="B15" s="110"/>
      <c r="C15" s="97">
        <v>295</v>
      </c>
      <c r="D15" s="1799" t="s">
        <v>436</v>
      </c>
      <c r="E15" s="1799"/>
      <c r="F15" s="1799"/>
      <c r="G15" s="1799"/>
      <c r="H15" s="1799"/>
      <c r="I15" s="1799"/>
      <c r="J15" s="1799"/>
      <c r="K15" s="113"/>
      <c r="L15" s="113"/>
      <c r="M15" s="113"/>
      <c r="N15" s="113"/>
      <c r="O15" s="113"/>
      <c r="P15" s="113"/>
      <c r="Q15" s="113"/>
      <c r="R15" s="113"/>
      <c r="S15" s="113"/>
    </row>
    <row r="16" spans="1:58" s="80" customFormat="1" ht="12" customHeight="1" x14ac:dyDescent="0.2">
      <c r="A16" s="96"/>
      <c r="B16" s="110"/>
      <c r="C16" s="97">
        <v>296</v>
      </c>
      <c r="D16" s="1799" t="s">
        <v>380</v>
      </c>
      <c r="E16" s="1799"/>
      <c r="F16" s="1799"/>
      <c r="G16" s="1799"/>
      <c r="H16" s="1799"/>
      <c r="I16" s="1799"/>
      <c r="J16" s="113"/>
      <c r="K16" s="113"/>
      <c r="L16" s="113"/>
      <c r="M16" s="113"/>
      <c r="N16" s="113"/>
      <c r="O16" s="113"/>
      <c r="P16" s="113"/>
      <c r="Q16" s="113"/>
      <c r="R16" s="113"/>
      <c r="S16" s="113"/>
    </row>
    <row r="17" spans="1:74" s="122" customFormat="1" ht="12" customHeight="1" x14ac:dyDescent="0.2">
      <c r="B17" s="110" t="s">
        <v>306</v>
      </c>
      <c r="C17" s="97">
        <v>853</v>
      </c>
      <c r="D17" s="1799" t="s">
        <v>385</v>
      </c>
      <c r="E17" s="1799"/>
      <c r="F17" s="1799"/>
      <c r="G17" s="1799"/>
      <c r="H17" s="1799"/>
      <c r="I17" s="1799"/>
      <c r="J17" s="1799"/>
      <c r="K17" s="1799"/>
      <c r="L17" s="1799"/>
      <c r="M17" s="1799"/>
      <c r="N17" s="1799"/>
      <c r="O17" s="1799"/>
      <c r="P17" s="1799"/>
      <c r="Q17" s="1799"/>
      <c r="R17" s="1799"/>
      <c r="S17" s="1799"/>
    </row>
    <row r="19" spans="1:74" ht="12.75" customHeight="1" thickBot="1" x14ac:dyDescent="0.25">
      <c r="A19" s="1799" t="s">
        <v>810</v>
      </c>
      <c r="B19" s="1799"/>
      <c r="C19" s="1799"/>
      <c r="D19" s="1799"/>
      <c r="E19" s="1799"/>
      <c r="F19" s="1799"/>
      <c r="G19" s="1799"/>
      <c r="H19" s="1799"/>
      <c r="I19" s="1799"/>
      <c r="J19" s="1799"/>
      <c r="K19" s="179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row>
    <row r="20" spans="1:74" ht="12.75" customHeight="1" thickBot="1" x14ac:dyDescent="0.25">
      <c r="A20" s="2056" t="s">
        <v>434</v>
      </c>
      <c r="B20" s="2057"/>
      <c r="C20" s="2057"/>
      <c r="D20" s="2057"/>
      <c r="E20" s="2058"/>
      <c r="F20" s="2225" t="s">
        <v>334</v>
      </c>
      <c r="G20" s="1935" t="s">
        <v>433</v>
      </c>
      <c r="H20" s="1936"/>
      <c r="I20" s="1936"/>
      <c r="J20" s="1936"/>
      <c r="K20" s="1936"/>
      <c r="L20" s="1936"/>
      <c r="M20" s="1936"/>
      <c r="N20" s="1936"/>
      <c r="O20" s="1937"/>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c r="BR20" s="129"/>
      <c r="BS20" s="129"/>
      <c r="BT20" s="129"/>
    </row>
    <row r="21" spans="1:74" ht="23.25" customHeight="1" x14ac:dyDescent="0.2">
      <c r="A21" s="2059"/>
      <c r="B21" s="2060"/>
      <c r="C21" s="2060"/>
      <c r="D21" s="2060"/>
      <c r="E21" s="2061"/>
      <c r="F21" s="2226"/>
      <c r="G21" s="2089" t="s">
        <v>849</v>
      </c>
      <c r="H21" s="1820"/>
      <c r="I21" s="1821"/>
      <c r="J21" s="1813" t="s">
        <v>850</v>
      </c>
      <c r="K21" s="1813"/>
      <c r="L21" s="1813"/>
      <c r="M21" s="2089" t="s">
        <v>1055</v>
      </c>
      <c r="N21" s="1820"/>
      <c r="O21" s="1821"/>
    </row>
    <row r="22" spans="1:74" ht="23.25" customHeight="1" x14ac:dyDescent="0.2">
      <c r="A22" s="2062"/>
      <c r="B22" s="2063"/>
      <c r="C22" s="2063"/>
      <c r="D22" s="2063"/>
      <c r="E22" s="2064"/>
      <c r="F22" s="2227"/>
      <c r="G22" s="643" t="s">
        <v>806</v>
      </c>
      <c r="H22" s="155" t="s">
        <v>808</v>
      </c>
      <c r="I22" s="695" t="s">
        <v>809</v>
      </c>
      <c r="J22" s="619" t="s">
        <v>806</v>
      </c>
      <c r="K22" s="155" t="s">
        <v>808</v>
      </c>
      <c r="L22" s="618" t="s">
        <v>809</v>
      </c>
      <c r="M22" s="643" t="s">
        <v>806</v>
      </c>
      <c r="N22" s="155" t="s">
        <v>808</v>
      </c>
      <c r="O22" s="695" t="s">
        <v>809</v>
      </c>
    </row>
    <row r="23" spans="1:74" ht="9" customHeight="1" thickBot="1" x14ac:dyDescent="0.25">
      <c r="A23" s="846">
        <v>1</v>
      </c>
      <c r="B23" s="847"/>
      <c r="C23" s="847"/>
      <c r="D23" s="847"/>
      <c r="E23" s="847"/>
      <c r="F23" s="678">
        <v>2</v>
      </c>
      <c r="G23" s="848">
        <v>3</v>
      </c>
      <c r="H23" s="849">
        <v>4</v>
      </c>
      <c r="I23" s="850">
        <v>5</v>
      </c>
      <c r="J23" s="851">
        <v>3</v>
      </c>
      <c r="K23" s="849">
        <v>4</v>
      </c>
      <c r="L23" s="852">
        <v>5</v>
      </c>
      <c r="M23" s="848">
        <v>3</v>
      </c>
      <c r="N23" s="849">
        <v>4</v>
      </c>
      <c r="O23" s="850">
        <v>5</v>
      </c>
    </row>
    <row r="24" spans="1:74" ht="26.45" customHeight="1" x14ac:dyDescent="0.2">
      <c r="A24" s="2228" t="s">
        <v>388</v>
      </c>
      <c r="B24" s="2229"/>
      <c r="C24" s="2229"/>
      <c r="D24" s="2229"/>
      <c r="E24" s="2230"/>
      <c r="F24" s="840">
        <v>292</v>
      </c>
      <c r="G24" s="841"/>
      <c r="H24" s="842"/>
      <c r="I24" s="843"/>
      <c r="J24" s="844"/>
      <c r="K24" s="842"/>
      <c r="L24" s="845"/>
      <c r="M24" s="841"/>
      <c r="N24" s="842"/>
      <c r="O24" s="843"/>
    </row>
    <row r="25" spans="1:74" ht="12.75" customHeight="1" x14ac:dyDescent="0.2">
      <c r="A25" s="2208" t="s">
        <v>393</v>
      </c>
      <c r="B25" s="2209"/>
      <c r="C25" s="2209"/>
      <c r="D25" s="2209"/>
      <c r="E25" s="672" t="s">
        <v>1270</v>
      </c>
      <c r="F25" s="618"/>
      <c r="G25" s="489"/>
      <c r="H25" s="325"/>
      <c r="I25" s="626"/>
      <c r="J25" s="629"/>
      <c r="K25" s="325"/>
      <c r="L25" s="109"/>
      <c r="M25" s="489"/>
      <c r="N25" s="325"/>
      <c r="O25" s="626"/>
    </row>
    <row r="26" spans="1:74" ht="23.25" customHeight="1" x14ac:dyDescent="0.2">
      <c r="A26" s="2208" t="s">
        <v>390</v>
      </c>
      <c r="B26" s="2209"/>
      <c r="C26" s="2209"/>
      <c r="D26" s="2209"/>
      <c r="E26" s="672" t="s">
        <v>1271</v>
      </c>
      <c r="F26" s="618"/>
      <c r="G26" s="489"/>
      <c r="H26" s="325"/>
      <c r="I26" s="626"/>
      <c r="J26" s="629"/>
      <c r="K26" s="325"/>
      <c r="L26" s="109"/>
      <c r="M26" s="489"/>
      <c r="N26" s="325"/>
      <c r="O26" s="626"/>
    </row>
    <row r="27" spans="1:74" ht="14.25" customHeight="1" x14ac:dyDescent="0.2">
      <c r="A27" s="2208" t="s">
        <v>392</v>
      </c>
      <c r="B27" s="2209"/>
      <c r="C27" s="2209"/>
      <c r="D27" s="2209"/>
      <c r="E27" s="672">
        <v>250</v>
      </c>
      <c r="F27" s="618"/>
      <c r="G27" s="489"/>
      <c r="H27" s="325"/>
      <c r="I27" s="626">
        <v>250</v>
      </c>
      <c r="J27" s="629"/>
      <c r="K27" s="325"/>
      <c r="L27" s="109"/>
      <c r="M27" s="489"/>
      <c r="N27" s="325"/>
      <c r="O27" s="626"/>
    </row>
    <row r="28" spans="1:74" ht="44.45" customHeight="1" x14ac:dyDescent="0.2">
      <c r="A28" s="2210" t="s">
        <v>387</v>
      </c>
      <c r="B28" s="2211"/>
      <c r="C28" s="2211"/>
      <c r="D28" s="2211"/>
      <c r="E28" s="2212"/>
      <c r="F28" s="831">
        <v>293</v>
      </c>
      <c r="G28" s="835"/>
      <c r="H28" s="789"/>
      <c r="I28" s="790"/>
      <c r="J28" s="833"/>
      <c r="K28" s="789"/>
      <c r="L28" s="837"/>
      <c r="M28" s="835"/>
      <c r="N28" s="789"/>
      <c r="O28" s="790"/>
    </row>
    <row r="29" spans="1:74" ht="12.75" customHeight="1" x14ac:dyDescent="0.2">
      <c r="A29" s="2208" t="s">
        <v>389</v>
      </c>
      <c r="B29" s="2209"/>
      <c r="C29" s="2209"/>
      <c r="D29" s="2209"/>
      <c r="E29" s="672"/>
      <c r="F29" s="610"/>
      <c r="G29" s="489"/>
      <c r="H29" s="325"/>
      <c r="I29" s="626"/>
      <c r="J29" s="629"/>
      <c r="K29" s="325"/>
      <c r="L29" s="109"/>
      <c r="M29" s="489"/>
      <c r="N29" s="325"/>
      <c r="O29" s="626"/>
    </row>
    <row r="30" spans="1:74" ht="12.75" customHeight="1" x14ac:dyDescent="0.2">
      <c r="A30" s="2208" t="s">
        <v>391</v>
      </c>
      <c r="B30" s="2209"/>
      <c r="C30" s="2209"/>
      <c r="D30" s="2209"/>
      <c r="E30" s="672"/>
      <c r="F30" s="610"/>
      <c r="G30" s="489"/>
      <c r="H30" s="325"/>
      <c r="I30" s="626"/>
      <c r="J30" s="629"/>
      <c r="K30" s="325"/>
      <c r="L30" s="109"/>
      <c r="M30" s="489"/>
      <c r="N30" s="325"/>
      <c r="O30" s="626"/>
    </row>
    <row r="31" spans="1:74" ht="14.25" customHeight="1" x14ac:dyDescent="0.2">
      <c r="A31" s="2208" t="s">
        <v>390</v>
      </c>
      <c r="B31" s="2209"/>
      <c r="C31" s="2209"/>
      <c r="D31" s="2209"/>
      <c r="E31" s="672"/>
      <c r="F31" s="610"/>
      <c r="G31" s="489"/>
      <c r="H31" s="325"/>
      <c r="I31" s="626"/>
      <c r="J31" s="629"/>
      <c r="K31" s="325"/>
      <c r="L31" s="109"/>
      <c r="M31" s="489"/>
      <c r="N31" s="325"/>
      <c r="O31" s="626"/>
    </row>
    <row r="32" spans="1:74" ht="12.75" customHeight="1" x14ac:dyDescent="0.2">
      <c r="A32" s="2208" t="s">
        <v>392</v>
      </c>
      <c r="B32" s="2209"/>
      <c r="C32" s="2209"/>
      <c r="D32" s="2209"/>
      <c r="E32" s="672"/>
      <c r="F32" s="610"/>
      <c r="G32" s="489"/>
      <c r="H32" s="325"/>
      <c r="I32" s="626"/>
      <c r="J32" s="629"/>
      <c r="K32" s="325"/>
      <c r="L32" s="109"/>
      <c r="M32" s="489"/>
      <c r="N32" s="325"/>
      <c r="O32" s="626"/>
    </row>
    <row r="33" spans="1:15" ht="25.15" customHeight="1" x14ac:dyDescent="0.2">
      <c r="A33" s="2210" t="s">
        <v>436</v>
      </c>
      <c r="B33" s="2211"/>
      <c r="C33" s="2211"/>
      <c r="D33" s="2211"/>
      <c r="E33" s="2212"/>
      <c r="F33" s="831">
        <v>295</v>
      </c>
      <c r="G33" s="835"/>
      <c r="H33" s="789"/>
      <c r="I33" s="790"/>
      <c r="J33" s="833"/>
      <c r="K33" s="789"/>
      <c r="L33" s="837"/>
      <c r="M33" s="835"/>
      <c r="N33" s="789"/>
      <c r="O33" s="790"/>
    </row>
    <row r="34" spans="1:15" x14ac:dyDescent="0.2">
      <c r="A34" s="2208" t="s">
        <v>389</v>
      </c>
      <c r="B34" s="2209"/>
      <c r="C34" s="2209"/>
      <c r="D34" s="2209"/>
      <c r="E34" s="672"/>
      <c r="F34" s="610"/>
      <c r="G34" s="489"/>
      <c r="H34" s="325"/>
      <c r="I34" s="626"/>
      <c r="J34" s="629"/>
      <c r="K34" s="325"/>
      <c r="L34" s="109"/>
      <c r="M34" s="489"/>
      <c r="N34" s="325"/>
      <c r="O34" s="626"/>
    </row>
    <row r="35" spans="1:15" x14ac:dyDescent="0.2">
      <c r="A35" s="2208" t="s">
        <v>391</v>
      </c>
      <c r="B35" s="2209"/>
      <c r="C35" s="2209"/>
      <c r="D35" s="2209"/>
      <c r="E35" s="672"/>
      <c r="F35" s="610"/>
      <c r="G35" s="489"/>
      <c r="H35" s="325"/>
      <c r="I35" s="626"/>
      <c r="J35" s="629"/>
      <c r="K35" s="325"/>
      <c r="L35" s="109"/>
      <c r="M35" s="489"/>
      <c r="N35" s="325"/>
      <c r="O35" s="626"/>
    </row>
    <row r="36" spans="1:15" x14ac:dyDescent="0.2">
      <c r="A36" s="2208" t="s">
        <v>390</v>
      </c>
      <c r="B36" s="2209"/>
      <c r="C36" s="2209"/>
      <c r="D36" s="2209"/>
      <c r="E36" s="672"/>
      <c r="F36" s="610"/>
      <c r="G36" s="489"/>
      <c r="H36" s="325"/>
      <c r="I36" s="626"/>
      <c r="J36" s="629"/>
      <c r="K36" s="325"/>
      <c r="L36" s="109"/>
      <c r="M36" s="489"/>
      <c r="N36" s="325"/>
      <c r="O36" s="626"/>
    </row>
    <row r="37" spans="1:15" x14ac:dyDescent="0.2">
      <c r="A37" s="2208" t="s">
        <v>392</v>
      </c>
      <c r="B37" s="2209"/>
      <c r="C37" s="2209"/>
      <c r="D37" s="2209"/>
      <c r="E37" s="672"/>
      <c r="F37" s="610"/>
      <c r="G37" s="489"/>
      <c r="H37" s="325"/>
      <c r="I37" s="626"/>
      <c r="J37" s="629"/>
      <c r="K37" s="325"/>
      <c r="L37" s="109"/>
      <c r="M37" s="489"/>
      <c r="N37" s="325"/>
      <c r="O37" s="626"/>
    </row>
    <row r="38" spans="1:15" ht="28.15" customHeight="1" x14ac:dyDescent="0.2">
      <c r="A38" s="2210" t="s">
        <v>380</v>
      </c>
      <c r="B38" s="2211"/>
      <c r="C38" s="2211"/>
      <c r="D38" s="2211"/>
      <c r="E38" s="2212"/>
      <c r="F38" s="831">
        <v>296</v>
      </c>
      <c r="G38" s="835"/>
      <c r="H38" s="789"/>
      <c r="I38" s="790"/>
      <c r="J38" s="833"/>
      <c r="K38" s="789"/>
      <c r="L38" s="837"/>
      <c r="M38" s="835"/>
      <c r="N38" s="789"/>
      <c r="O38" s="790"/>
    </row>
    <row r="39" spans="1:15" x14ac:dyDescent="0.2">
      <c r="A39" s="2208" t="s">
        <v>389</v>
      </c>
      <c r="B39" s="2209"/>
      <c r="C39" s="2209"/>
      <c r="D39" s="2209"/>
      <c r="E39" s="672"/>
      <c r="F39" s="610"/>
      <c r="G39" s="489"/>
      <c r="H39" s="325"/>
      <c r="I39" s="626"/>
      <c r="J39" s="629"/>
      <c r="K39" s="325"/>
      <c r="L39" s="109"/>
      <c r="M39" s="489"/>
      <c r="N39" s="325"/>
      <c r="O39" s="626"/>
    </row>
    <row r="40" spans="1:15" x14ac:dyDescent="0.2">
      <c r="A40" s="2208" t="s">
        <v>562</v>
      </c>
      <c r="B40" s="2209"/>
      <c r="C40" s="2209"/>
      <c r="D40" s="2209"/>
      <c r="E40" s="672"/>
      <c r="F40" s="610"/>
      <c r="G40" s="489"/>
      <c r="H40" s="325"/>
      <c r="I40" s="626"/>
      <c r="J40" s="629"/>
      <c r="K40" s="325"/>
      <c r="L40" s="109"/>
      <c r="M40" s="489"/>
      <c r="N40" s="325"/>
      <c r="O40" s="626"/>
    </row>
    <row r="41" spans="1:15" ht="13.5" thickBot="1" x14ac:dyDescent="0.25">
      <c r="A41" s="2208" t="s">
        <v>564</v>
      </c>
      <c r="B41" s="2209"/>
      <c r="C41" s="2209"/>
      <c r="D41" s="2209"/>
      <c r="E41" s="672"/>
      <c r="F41" s="610"/>
      <c r="G41" s="489"/>
      <c r="H41" s="325"/>
      <c r="I41" s="626"/>
      <c r="J41" s="629"/>
      <c r="K41" s="325"/>
      <c r="L41" s="109"/>
      <c r="M41" s="836"/>
      <c r="N41" s="627"/>
      <c r="O41" s="628"/>
    </row>
    <row r="42" spans="1:15" ht="13.5" thickBot="1" x14ac:dyDescent="0.25">
      <c r="A42" s="2206" t="s">
        <v>563</v>
      </c>
      <c r="B42" s="2207"/>
      <c r="C42" s="2207"/>
      <c r="D42" s="2207"/>
      <c r="E42" s="715"/>
      <c r="F42" s="832"/>
      <c r="G42" s="836"/>
      <c r="H42" s="627"/>
      <c r="I42" s="628"/>
      <c r="J42" s="834"/>
      <c r="K42" s="627"/>
      <c r="L42" s="627"/>
      <c r="M42" s="838"/>
      <c r="N42" s="838"/>
      <c r="O42" s="839"/>
    </row>
  </sheetData>
  <mergeCells count="45">
    <mergeCell ref="A35:D35"/>
    <mergeCell ref="A36:D36"/>
    <mergeCell ref="M4:O4"/>
    <mergeCell ref="M5:O5"/>
    <mergeCell ref="D15:J15"/>
    <mergeCell ref="I4:I6"/>
    <mergeCell ref="J4:L4"/>
    <mergeCell ref="J5:L5"/>
    <mergeCell ref="A19:K19"/>
    <mergeCell ref="A26:D26"/>
    <mergeCell ref="A27:D27"/>
    <mergeCell ref="F20:F22"/>
    <mergeCell ref="A24:E24"/>
    <mergeCell ref="A2:M2"/>
    <mergeCell ref="A3:K3"/>
    <mergeCell ref="A28:E28"/>
    <mergeCell ref="A33:E33"/>
    <mergeCell ref="G20:O20"/>
    <mergeCell ref="A4:H6"/>
    <mergeCell ref="A7:H7"/>
    <mergeCell ref="A8:H8"/>
    <mergeCell ref="A9:H9"/>
    <mergeCell ref="A10:H10"/>
    <mergeCell ref="A11:H11"/>
    <mergeCell ref="A12:H12"/>
    <mergeCell ref="D13:O13"/>
    <mergeCell ref="D14:O14"/>
    <mergeCell ref="M21:O21"/>
    <mergeCell ref="A20:E22"/>
    <mergeCell ref="A42:D42"/>
    <mergeCell ref="D16:I16"/>
    <mergeCell ref="A39:D39"/>
    <mergeCell ref="A40:D40"/>
    <mergeCell ref="A29:D29"/>
    <mergeCell ref="A30:D30"/>
    <mergeCell ref="A31:D31"/>
    <mergeCell ref="A32:D32"/>
    <mergeCell ref="A25:D25"/>
    <mergeCell ref="A41:D41"/>
    <mergeCell ref="A37:D37"/>
    <mergeCell ref="A34:D34"/>
    <mergeCell ref="D17:S17"/>
    <mergeCell ref="A38:E38"/>
    <mergeCell ref="G21:I21"/>
    <mergeCell ref="J21:L21"/>
  </mergeCells>
  <pageMargins left="0.70866141732283472" right="0.70866141732283472" top="0.74803149606299213" bottom="0.39370078740157483" header="0.31496062992125984" footer="0.31496062992125984"/>
  <pageSetup paperSize="9" scale="89" fitToHeight="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22">
    <pageSetUpPr fitToPage="1"/>
  </sheetPr>
  <dimension ref="A1:N32"/>
  <sheetViews>
    <sheetView view="pageBreakPreview" topLeftCell="A7" zoomScaleNormal="100" zoomScaleSheetLayoutView="100" workbookViewId="0">
      <selection activeCell="B23" sqref="B23"/>
    </sheetView>
  </sheetViews>
  <sheetFormatPr defaultColWidth="9.140625" defaultRowHeight="12.75" x14ac:dyDescent="0.2"/>
  <cols>
    <col min="1" max="1" width="6.140625" style="144" customWidth="1"/>
    <col min="2" max="2" width="26.140625" style="130" customWidth="1"/>
    <col min="3" max="3" width="12.7109375" style="139" customWidth="1"/>
    <col min="4" max="4" width="10.85546875" style="139" customWidth="1"/>
    <col min="5" max="5" width="14.85546875" style="139" customWidth="1"/>
    <col min="6" max="6" width="15.42578125" style="139" customWidth="1"/>
    <col min="7" max="7" width="9.140625" style="130"/>
    <col min="8" max="8" width="11.5703125" style="130" customWidth="1"/>
    <col min="9" max="9" width="11.42578125" style="130" customWidth="1"/>
    <col min="10" max="10" width="10.7109375" style="130" customWidth="1"/>
    <col min="11" max="11" width="10.28515625" style="130" customWidth="1"/>
    <col min="12" max="12" width="13.5703125" style="130" customWidth="1"/>
    <col min="13" max="16384" width="9.140625" style="130"/>
  </cols>
  <sheetData>
    <row r="1" spans="1:14" ht="39" customHeight="1" x14ac:dyDescent="0.2">
      <c r="A1" s="2238" t="s">
        <v>540</v>
      </c>
      <c r="B1" s="2238"/>
      <c r="C1" s="2238"/>
      <c r="D1" s="2238"/>
      <c r="E1" s="2238"/>
      <c r="F1" s="2238"/>
      <c r="G1" s="2238"/>
      <c r="H1" s="2238"/>
      <c r="I1" s="2238"/>
      <c r="J1" s="2238"/>
      <c r="K1" s="2238"/>
      <c r="L1" s="2238"/>
    </row>
    <row r="2" spans="1:14" s="297" customFormat="1" x14ac:dyDescent="0.2">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c r="K2" s="1684"/>
      <c r="L2" s="1684"/>
      <c r="M2" s="1684"/>
      <c r="N2" s="310"/>
    </row>
    <row r="3" spans="1:14" s="297" customFormat="1" x14ac:dyDescent="0.2">
      <c r="A3" s="1686" t="str">
        <f>+'Прилож.№ 1_Раздел1'!B17</f>
        <v>14 октября</v>
      </c>
      <c r="B3" s="1686"/>
      <c r="C3" s="1686"/>
      <c r="D3" s="1686"/>
      <c r="E3" s="1686"/>
      <c r="F3" s="1686"/>
      <c r="G3" s="1686"/>
      <c r="H3" s="1686"/>
      <c r="I3" s="1686"/>
      <c r="J3" s="1686"/>
      <c r="K3" s="1686"/>
    </row>
    <row r="4" spans="1:14" ht="10.5" customHeight="1" thickBot="1" x14ac:dyDescent="0.25">
      <c r="A4" s="2238"/>
      <c r="B4" s="2238"/>
      <c r="C4" s="2238"/>
      <c r="D4" s="2238"/>
      <c r="E4" s="2238"/>
      <c r="F4" s="2238"/>
    </row>
    <row r="5" spans="1:14" s="80" customFormat="1" ht="19.5" customHeight="1" x14ac:dyDescent="0.2">
      <c r="A5" s="2056" t="s">
        <v>423</v>
      </c>
      <c r="B5" s="2057"/>
      <c r="C5" s="2057"/>
      <c r="D5" s="2057"/>
      <c r="E5" s="2057"/>
      <c r="F5" s="2058"/>
      <c r="G5" s="2242" t="s">
        <v>422</v>
      </c>
      <c r="H5" s="2221" t="s">
        <v>209</v>
      </c>
      <c r="I5" s="2032"/>
      <c r="J5" s="2033"/>
    </row>
    <row r="6" spans="1:14" s="80" customFormat="1" ht="18.75" customHeight="1" x14ac:dyDescent="0.2">
      <c r="A6" s="2062"/>
      <c r="B6" s="2063"/>
      <c r="C6" s="2063"/>
      <c r="D6" s="2063"/>
      <c r="E6" s="2063"/>
      <c r="F6" s="2064"/>
      <c r="G6" s="2243"/>
      <c r="H6" s="93" t="s">
        <v>526</v>
      </c>
      <c r="I6" s="93" t="s">
        <v>525</v>
      </c>
      <c r="J6" s="94" t="s">
        <v>525</v>
      </c>
    </row>
    <row r="7" spans="1:14" s="80" customFormat="1" ht="13.5" thickBot="1" x14ac:dyDescent="0.25">
      <c r="A7" s="2239">
        <v>1</v>
      </c>
      <c r="B7" s="2240"/>
      <c r="C7" s="2240"/>
      <c r="D7" s="2240"/>
      <c r="E7" s="2240"/>
      <c r="F7" s="2241"/>
      <c r="G7" s="126">
        <v>2</v>
      </c>
      <c r="H7" s="126">
        <v>3</v>
      </c>
      <c r="I7" s="126">
        <v>4</v>
      </c>
      <c r="J7" s="102">
        <v>5</v>
      </c>
    </row>
    <row r="8" spans="1:14" s="80" customFormat="1" ht="30" customHeight="1" x14ac:dyDescent="0.2">
      <c r="A8" s="2068" t="s">
        <v>453</v>
      </c>
      <c r="B8" s="2069"/>
      <c r="C8" s="2069"/>
      <c r="D8" s="2069"/>
      <c r="E8" s="2069"/>
      <c r="F8" s="2070"/>
      <c r="G8" s="128"/>
      <c r="H8" s="197"/>
      <c r="I8" s="197"/>
      <c r="J8" s="198"/>
    </row>
    <row r="9" spans="1:14" s="80" customFormat="1" ht="13.5" customHeight="1" x14ac:dyDescent="0.2">
      <c r="A9" s="1792" t="s">
        <v>421</v>
      </c>
      <c r="B9" s="1793"/>
      <c r="C9" s="1793"/>
      <c r="D9" s="1793"/>
      <c r="E9" s="1793"/>
      <c r="F9" s="1794"/>
      <c r="G9" s="114"/>
      <c r="H9" s="171"/>
      <c r="I9" s="171"/>
      <c r="J9" s="191"/>
    </row>
    <row r="10" spans="1:14" s="80" customFormat="1" ht="17.25" customHeight="1" x14ac:dyDescent="0.2">
      <c r="A10" s="1920" t="s">
        <v>347</v>
      </c>
      <c r="B10" s="1921"/>
      <c r="C10" s="1921"/>
      <c r="D10" s="1921"/>
      <c r="E10" s="1921"/>
      <c r="F10" s="2071"/>
      <c r="G10" s="114">
        <v>4</v>
      </c>
      <c r="H10" s="171"/>
      <c r="I10" s="171"/>
      <c r="J10" s="191"/>
    </row>
    <row r="11" spans="1:14" s="80" customFormat="1" ht="20.25" customHeight="1" x14ac:dyDescent="0.2">
      <c r="A11" s="1920" t="s">
        <v>348</v>
      </c>
      <c r="B11" s="1921"/>
      <c r="C11" s="1921"/>
      <c r="D11" s="1921"/>
      <c r="E11" s="1921"/>
      <c r="F11" s="2071"/>
      <c r="G11" s="114">
        <v>5</v>
      </c>
      <c r="H11" s="171"/>
      <c r="I11" s="171"/>
      <c r="J11" s="191"/>
    </row>
    <row r="12" spans="1:14" s="80" customFormat="1" ht="19.5" customHeight="1" thickBot="1" x14ac:dyDescent="0.25">
      <c r="A12" s="1927" t="s">
        <v>349</v>
      </c>
      <c r="B12" s="1928"/>
      <c r="C12" s="1928"/>
      <c r="D12" s="1928"/>
      <c r="E12" s="1928"/>
      <c r="F12" s="2072"/>
      <c r="G12" s="117">
        <v>2</v>
      </c>
      <c r="H12" s="194"/>
      <c r="I12" s="194"/>
      <c r="J12" s="195"/>
    </row>
    <row r="13" spans="1:14" ht="18" customHeight="1" x14ac:dyDescent="0.2">
      <c r="A13" s="134"/>
      <c r="B13" s="135" t="s">
        <v>334</v>
      </c>
      <c r="C13" s="136">
        <v>226</v>
      </c>
      <c r="D13" s="2236" t="s">
        <v>337</v>
      </c>
      <c r="E13" s="2236"/>
      <c r="F13" s="2236"/>
      <c r="G13" s="137"/>
    </row>
    <row r="14" spans="1:14" ht="15.75" customHeight="1" x14ac:dyDescent="0.2">
      <c r="A14" s="134"/>
      <c r="B14" s="135" t="s">
        <v>306</v>
      </c>
      <c r="C14" s="136">
        <v>243</v>
      </c>
      <c r="D14" s="2237" t="s">
        <v>323</v>
      </c>
      <c r="E14" s="2237"/>
      <c r="F14" s="2237"/>
    </row>
    <row r="15" spans="1:14" ht="12" customHeight="1" x14ac:dyDescent="0.2">
      <c r="A15" s="138"/>
      <c r="B15" s="138"/>
      <c r="C15" s="138"/>
      <c r="D15" s="138"/>
      <c r="E15" s="138"/>
    </row>
    <row r="16" spans="1:14" ht="13.5" thickBot="1" x14ac:dyDescent="0.25">
      <c r="A16" s="2237" t="s">
        <v>484</v>
      </c>
      <c r="B16" s="2237"/>
      <c r="C16" s="2237"/>
      <c r="D16" s="2237"/>
      <c r="E16" s="2237"/>
    </row>
    <row r="17" spans="1:12" x14ac:dyDescent="0.2">
      <c r="A17" s="2251" t="s">
        <v>422</v>
      </c>
      <c r="B17" s="2249" t="s">
        <v>8</v>
      </c>
      <c r="C17" s="2247" t="s">
        <v>333</v>
      </c>
      <c r="D17" s="2245" t="s">
        <v>209</v>
      </c>
      <c r="E17" s="2245"/>
      <c r="F17" s="2245"/>
      <c r="G17" s="2245"/>
      <c r="H17" s="2245"/>
      <c r="I17" s="2245"/>
      <c r="J17" s="2245"/>
      <c r="K17" s="2245"/>
      <c r="L17" s="2246"/>
    </row>
    <row r="18" spans="1:12" s="140" customFormat="1" ht="12" customHeight="1" x14ac:dyDescent="0.2">
      <c r="A18" s="2252"/>
      <c r="B18" s="2250"/>
      <c r="C18" s="2248"/>
      <c r="D18" s="2244" t="s">
        <v>526</v>
      </c>
      <c r="E18" s="2244"/>
      <c r="F18" s="2244"/>
      <c r="G18" s="2253" t="s">
        <v>525</v>
      </c>
      <c r="H18" s="2253"/>
      <c r="I18" s="2253"/>
      <c r="J18" s="2253" t="s">
        <v>525</v>
      </c>
      <c r="K18" s="2253"/>
      <c r="L18" s="2254"/>
    </row>
    <row r="19" spans="1:12" s="140" customFormat="1" ht="47.45" customHeight="1" x14ac:dyDescent="0.2">
      <c r="A19" s="2252"/>
      <c r="B19" s="2250"/>
      <c r="C19" s="2248"/>
      <c r="D19" s="721" t="s">
        <v>331</v>
      </c>
      <c r="E19" s="721" t="s">
        <v>332</v>
      </c>
      <c r="F19" s="721" t="s">
        <v>12</v>
      </c>
      <c r="G19" s="721" t="s">
        <v>331</v>
      </c>
      <c r="H19" s="721" t="s">
        <v>332</v>
      </c>
      <c r="I19" s="721" t="s">
        <v>12</v>
      </c>
      <c r="J19" s="721" t="s">
        <v>331</v>
      </c>
      <c r="K19" s="721" t="s">
        <v>332</v>
      </c>
      <c r="L19" s="722" t="s">
        <v>12</v>
      </c>
    </row>
    <row r="20" spans="1:12" s="727" customFormat="1" ht="12" thickBot="1" x14ac:dyDescent="0.25">
      <c r="A20" s="723">
        <v>1</v>
      </c>
      <c r="B20" s="724">
        <v>2</v>
      </c>
      <c r="C20" s="725">
        <v>3</v>
      </c>
      <c r="D20" s="725">
        <v>4</v>
      </c>
      <c r="E20" s="725">
        <v>5</v>
      </c>
      <c r="F20" s="725">
        <v>6</v>
      </c>
      <c r="G20" s="725">
        <v>7</v>
      </c>
      <c r="H20" s="725">
        <v>8</v>
      </c>
      <c r="I20" s="725">
        <v>9</v>
      </c>
      <c r="J20" s="725">
        <v>10</v>
      </c>
      <c r="K20" s="725">
        <v>11</v>
      </c>
      <c r="L20" s="726">
        <v>12</v>
      </c>
    </row>
    <row r="21" spans="1:12" ht="24" customHeight="1" x14ac:dyDescent="0.2">
      <c r="A21" s="2231">
        <v>4</v>
      </c>
      <c r="B21" s="2234" t="s">
        <v>11</v>
      </c>
      <c r="C21" s="2235"/>
      <c r="D21" s="829"/>
      <c r="E21" s="829"/>
      <c r="F21" s="829">
        <f>SUM(F22:F24)</f>
        <v>0</v>
      </c>
      <c r="G21" s="829"/>
      <c r="H21" s="829"/>
      <c r="I21" s="829">
        <f>SUM(I22:I24)</f>
        <v>0</v>
      </c>
      <c r="J21" s="829"/>
      <c r="K21" s="829"/>
      <c r="L21" s="830">
        <f>SUM(L22:L24)</f>
        <v>0</v>
      </c>
    </row>
    <row r="22" spans="1:12" ht="13.15" customHeight="1" x14ac:dyDescent="0.2">
      <c r="A22" s="2232"/>
      <c r="B22" s="717" t="s">
        <v>230</v>
      </c>
      <c r="C22" s="142"/>
      <c r="D22" s="141"/>
      <c r="E22" s="141"/>
      <c r="F22" s="141">
        <f t="shared" ref="F22:F24" si="0">+D22*E22</f>
        <v>0</v>
      </c>
      <c r="G22" s="141"/>
      <c r="H22" s="141"/>
      <c r="I22" s="141">
        <f t="shared" ref="I22:I24" si="1">+G22*H22</f>
        <v>0</v>
      </c>
      <c r="J22" s="141"/>
      <c r="K22" s="141"/>
      <c r="L22" s="335">
        <f t="shared" ref="L22:L24" si="2">+J22*K22</f>
        <v>0</v>
      </c>
    </row>
    <row r="23" spans="1:12" ht="49.5" customHeight="1" x14ac:dyDescent="0.2">
      <c r="A23" s="2232"/>
      <c r="B23" s="143" t="s">
        <v>454</v>
      </c>
      <c r="C23" s="142"/>
      <c r="D23" s="141"/>
      <c r="E23" s="141"/>
      <c r="F23" s="141">
        <f t="shared" si="0"/>
        <v>0</v>
      </c>
      <c r="G23" s="141"/>
      <c r="H23" s="141"/>
      <c r="I23" s="141">
        <f t="shared" si="1"/>
        <v>0</v>
      </c>
      <c r="J23" s="141"/>
      <c r="K23" s="141"/>
      <c r="L23" s="335">
        <f t="shared" si="2"/>
        <v>0</v>
      </c>
    </row>
    <row r="24" spans="1:12" ht="16.899999999999999" customHeight="1" thickBot="1" x14ac:dyDescent="0.25">
      <c r="A24" s="2233"/>
      <c r="B24" s="718"/>
      <c r="C24" s="719"/>
      <c r="D24" s="336"/>
      <c r="E24" s="336"/>
      <c r="F24" s="336">
        <f t="shared" si="0"/>
        <v>0</v>
      </c>
      <c r="G24" s="336"/>
      <c r="H24" s="336"/>
      <c r="I24" s="336">
        <f t="shared" si="1"/>
        <v>0</v>
      </c>
      <c r="J24" s="336"/>
      <c r="K24" s="336"/>
      <c r="L24" s="720">
        <f t="shared" si="2"/>
        <v>0</v>
      </c>
    </row>
    <row r="25" spans="1:12" x14ac:dyDescent="0.2">
      <c r="A25" s="2231">
        <v>5</v>
      </c>
      <c r="B25" s="2234" t="s">
        <v>11</v>
      </c>
      <c r="C25" s="2235"/>
      <c r="D25" s="829"/>
      <c r="E25" s="829"/>
      <c r="F25" s="829">
        <f>SUM(F26:F28)</f>
        <v>0</v>
      </c>
      <c r="G25" s="829"/>
      <c r="H25" s="829"/>
      <c r="I25" s="829">
        <f>SUM(I26:I28)</f>
        <v>0</v>
      </c>
      <c r="J25" s="829"/>
      <c r="K25" s="829"/>
      <c r="L25" s="830">
        <f>SUM(L26:L28)</f>
        <v>0</v>
      </c>
    </row>
    <row r="26" spans="1:12" x14ac:dyDescent="0.2">
      <c r="A26" s="2232"/>
      <c r="B26" s="717" t="s">
        <v>230</v>
      </c>
      <c r="C26" s="142"/>
      <c r="D26" s="141"/>
      <c r="E26" s="141"/>
      <c r="F26" s="141">
        <f t="shared" ref="F26:F28" si="3">+D26*E26</f>
        <v>0</v>
      </c>
      <c r="G26" s="141"/>
      <c r="H26" s="141"/>
      <c r="I26" s="141">
        <f t="shared" ref="I26:I28" si="4">+G26*H26</f>
        <v>0</v>
      </c>
      <c r="J26" s="141"/>
      <c r="K26" s="141"/>
      <c r="L26" s="335">
        <f t="shared" ref="L26:L28" si="5">+J26*K26</f>
        <v>0</v>
      </c>
    </row>
    <row r="27" spans="1:12" x14ac:dyDescent="0.2">
      <c r="A27" s="2232"/>
      <c r="B27" s="143"/>
      <c r="C27" s="142"/>
      <c r="D27" s="141"/>
      <c r="E27" s="141"/>
      <c r="F27" s="141">
        <f t="shared" si="3"/>
        <v>0</v>
      </c>
      <c r="G27" s="141"/>
      <c r="H27" s="141"/>
      <c r="I27" s="141">
        <f t="shared" si="4"/>
        <v>0</v>
      </c>
      <c r="J27" s="141"/>
      <c r="K27" s="141"/>
      <c r="L27" s="335">
        <f t="shared" si="5"/>
        <v>0</v>
      </c>
    </row>
    <row r="28" spans="1:12" ht="13.5" thickBot="1" x14ac:dyDescent="0.25">
      <c r="A28" s="2233"/>
      <c r="B28" s="718"/>
      <c r="C28" s="719"/>
      <c r="D28" s="336"/>
      <c r="E28" s="336"/>
      <c r="F28" s="336">
        <f t="shared" si="3"/>
        <v>0</v>
      </c>
      <c r="G28" s="336"/>
      <c r="H28" s="336"/>
      <c r="I28" s="336">
        <f t="shared" si="4"/>
        <v>0</v>
      </c>
      <c r="J28" s="336"/>
      <c r="K28" s="336"/>
      <c r="L28" s="720">
        <f t="shared" si="5"/>
        <v>0</v>
      </c>
    </row>
    <row r="29" spans="1:12" x14ac:dyDescent="0.2">
      <c r="A29" s="2231">
        <v>2</v>
      </c>
      <c r="B29" s="2234" t="s">
        <v>11</v>
      </c>
      <c r="C29" s="2235"/>
      <c r="D29" s="829"/>
      <c r="E29" s="829"/>
      <c r="F29" s="829">
        <f>SUM(F30:F32)</f>
        <v>0</v>
      </c>
      <c r="G29" s="829"/>
      <c r="H29" s="829"/>
      <c r="I29" s="829">
        <f>SUM(I30:I32)</f>
        <v>0</v>
      </c>
      <c r="J29" s="829"/>
      <c r="K29" s="829"/>
      <c r="L29" s="830">
        <f>SUM(L30:L32)</f>
        <v>0</v>
      </c>
    </row>
    <row r="30" spans="1:12" x14ac:dyDescent="0.2">
      <c r="A30" s="2232"/>
      <c r="B30" s="717" t="s">
        <v>230</v>
      </c>
      <c r="C30" s="142"/>
      <c r="D30" s="141"/>
      <c r="E30" s="141"/>
      <c r="F30" s="141">
        <f t="shared" ref="F30:F32" si="6">+D30*E30</f>
        <v>0</v>
      </c>
      <c r="G30" s="141"/>
      <c r="H30" s="141"/>
      <c r="I30" s="141">
        <f t="shared" ref="I30:I32" si="7">+G30*H30</f>
        <v>0</v>
      </c>
      <c r="J30" s="141"/>
      <c r="K30" s="141"/>
      <c r="L30" s="335">
        <f t="shared" ref="L30:L32" si="8">+J30*K30</f>
        <v>0</v>
      </c>
    </row>
    <row r="31" spans="1:12" x14ac:dyDescent="0.2">
      <c r="A31" s="2232"/>
      <c r="B31" s="143"/>
      <c r="C31" s="142"/>
      <c r="D31" s="141"/>
      <c r="E31" s="141"/>
      <c r="F31" s="141">
        <f t="shared" si="6"/>
        <v>0</v>
      </c>
      <c r="G31" s="141"/>
      <c r="H31" s="141"/>
      <c r="I31" s="141">
        <f t="shared" si="7"/>
        <v>0</v>
      </c>
      <c r="J31" s="141"/>
      <c r="K31" s="141"/>
      <c r="L31" s="335">
        <f t="shared" si="8"/>
        <v>0</v>
      </c>
    </row>
    <row r="32" spans="1:12" ht="13.5" thickBot="1" x14ac:dyDescent="0.25">
      <c r="A32" s="2233"/>
      <c r="B32" s="718"/>
      <c r="C32" s="719"/>
      <c r="D32" s="336"/>
      <c r="E32" s="336"/>
      <c r="F32" s="336">
        <f t="shared" si="6"/>
        <v>0</v>
      </c>
      <c r="G32" s="336"/>
      <c r="H32" s="336"/>
      <c r="I32" s="336">
        <f t="shared" si="7"/>
        <v>0</v>
      </c>
      <c r="J32" s="336"/>
      <c r="K32" s="336"/>
      <c r="L32" s="720">
        <f t="shared" si="8"/>
        <v>0</v>
      </c>
    </row>
  </sheetData>
  <mergeCells count="29">
    <mergeCell ref="D18:F18"/>
    <mergeCell ref="D17:L17"/>
    <mergeCell ref="C17:C19"/>
    <mergeCell ref="B17:B19"/>
    <mergeCell ref="A17:A19"/>
    <mergeCell ref="J18:L18"/>
    <mergeCell ref="G18:I18"/>
    <mergeCell ref="A4:F4"/>
    <mergeCell ref="A1:L1"/>
    <mergeCell ref="A5:F6"/>
    <mergeCell ref="A7:F7"/>
    <mergeCell ref="A8:F8"/>
    <mergeCell ref="G5:G6"/>
    <mergeCell ref="H5:J5"/>
    <mergeCell ref="A2:M2"/>
    <mergeCell ref="A3:K3"/>
    <mergeCell ref="D13:F13"/>
    <mergeCell ref="D14:F14"/>
    <mergeCell ref="A16:E16"/>
    <mergeCell ref="A9:F9"/>
    <mergeCell ref="A10:F10"/>
    <mergeCell ref="A11:F11"/>
    <mergeCell ref="A12:F12"/>
    <mergeCell ref="A25:A28"/>
    <mergeCell ref="B25:C25"/>
    <mergeCell ref="A29:A32"/>
    <mergeCell ref="B29:C29"/>
    <mergeCell ref="A21:A24"/>
    <mergeCell ref="B21:C21"/>
  </mergeCells>
  <phoneticPr fontId="12" type="noConversion"/>
  <pageMargins left="0.74803149606299213" right="0.74803149606299213" top="0.78740157480314965" bottom="0.39370078740157483" header="0.51181102362204722" footer="0.51181102362204722"/>
  <pageSetup paperSize="9" scale="86" fitToHeight="1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Лист23">
    <tabColor theme="0"/>
    <pageSetUpPr fitToPage="1"/>
  </sheetPr>
  <dimension ref="A1:P41"/>
  <sheetViews>
    <sheetView view="pageBreakPreview" topLeftCell="A7" zoomScale="90" zoomScaleNormal="100" zoomScaleSheetLayoutView="90" workbookViewId="0">
      <selection activeCell="M27" sqref="M27"/>
    </sheetView>
  </sheetViews>
  <sheetFormatPr defaultColWidth="9.140625" defaultRowHeight="12.75" x14ac:dyDescent="0.2"/>
  <cols>
    <col min="1" max="1" width="9.5703125" style="80" customWidth="1"/>
    <col min="2" max="2" width="31.5703125" style="80" customWidth="1"/>
    <col min="3" max="3" width="14.7109375" style="80" customWidth="1"/>
    <col min="4" max="4" width="10.42578125" style="80" customWidth="1"/>
    <col min="5" max="5" width="12.42578125" style="80" customWidth="1"/>
    <col min="6" max="6" width="13" style="80" customWidth="1"/>
    <col min="7" max="7" width="14" style="80" customWidth="1"/>
    <col min="8" max="15" width="10.5703125" style="80" customWidth="1"/>
    <col min="16" max="16384" width="9.140625" style="80"/>
  </cols>
  <sheetData>
    <row r="1" spans="1:16" s="161" customFormat="1" ht="24" customHeight="1" x14ac:dyDescent="0.2">
      <c r="A1" s="2255" t="s">
        <v>541</v>
      </c>
      <c r="B1" s="2255"/>
      <c r="C1" s="2255"/>
      <c r="D1" s="2255"/>
      <c r="E1" s="2255"/>
      <c r="F1" s="2255"/>
      <c r="G1" s="2255"/>
      <c r="H1" s="2255"/>
      <c r="I1" s="2255"/>
      <c r="J1" s="2255"/>
      <c r="K1" s="2255"/>
      <c r="L1" s="2255"/>
      <c r="M1" s="2255"/>
      <c r="N1" s="2255"/>
      <c r="O1" s="2255"/>
    </row>
    <row r="2" spans="1:16" s="161" customFormat="1" ht="22.5" customHeight="1" x14ac:dyDescent="0.2">
      <c r="A2" s="2268" t="s">
        <v>394</v>
      </c>
      <c r="B2" s="2268"/>
      <c r="C2" s="2268"/>
      <c r="D2" s="2268"/>
      <c r="E2" s="2268"/>
      <c r="F2" s="2268"/>
      <c r="G2" s="2268"/>
      <c r="H2" s="168"/>
    </row>
    <row r="3" spans="1:16" s="296" customFormat="1" ht="15.75" x14ac:dyDescent="0.25">
      <c r="A3" s="2271"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3" s="2271"/>
      <c r="C3" s="2271"/>
      <c r="D3" s="2271"/>
      <c r="E3" s="2271"/>
      <c r="F3" s="2271"/>
      <c r="G3" s="2271"/>
      <c r="H3" s="2271"/>
      <c r="I3" s="2271"/>
      <c r="J3" s="2271"/>
      <c r="K3" s="2271"/>
      <c r="L3" s="2271"/>
      <c r="M3" s="2271"/>
      <c r="N3" s="2271"/>
      <c r="O3" s="295"/>
    </row>
    <row r="4" spans="1:16" s="297" customFormat="1" x14ac:dyDescent="0.2">
      <c r="A4" s="1686" t="str">
        <f>+'Прилож  2_120'!A6:K6</f>
        <v>14 октября</v>
      </c>
      <c r="B4" s="1686"/>
      <c r="C4" s="1686"/>
      <c r="D4" s="1686"/>
      <c r="E4" s="1686"/>
      <c r="F4" s="1686"/>
      <c r="G4" s="1686"/>
      <c r="H4" s="1686"/>
      <c r="I4" s="1686"/>
      <c r="J4" s="1686"/>
      <c r="K4" s="1686"/>
      <c r="L4" s="1686"/>
    </row>
    <row r="5" spans="1:16" s="161" customFormat="1" ht="20.25" customHeight="1" thickBot="1" x14ac:dyDescent="0.25">
      <c r="A5" s="174"/>
      <c r="B5" s="174"/>
      <c r="C5" s="174"/>
      <c r="D5" s="174"/>
      <c r="E5" s="174"/>
      <c r="F5" s="174"/>
      <c r="G5" s="174"/>
      <c r="H5" s="168"/>
    </row>
    <row r="6" spans="1:16" s="101" customFormat="1" ht="19.5" customHeight="1" x14ac:dyDescent="0.2">
      <c r="A6" s="2056" t="s">
        <v>423</v>
      </c>
      <c r="B6" s="2057"/>
      <c r="C6" s="2057"/>
      <c r="D6" s="2057"/>
      <c r="E6" s="2057"/>
      <c r="F6" s="2057"/>
      <c r="G6" s="2058"/>
      <c r="H6" s="169" t="s">
        <v>422</v>
      </c>
      <c r="I6" s="2221" t="s">
        <v>209</v>
      </c>
      <c r="J6" s="2032"/>
      <c r="K6" s="2033"/>
    </row>
    <row r="7" spans="1:16" s="101" customFormat="1" ht="18.75" customHeight="1" x14ac:dyDescent="0.2">
      <c r="A7" s="2062"/>
      <c r="B7" s="2063"/>
      <c r="C7" s="2063"/>
      <c r="D7" s="2063"/>
      <c r="E7" s="2063"/>
      <c r="F7" s="2063"/>
      <c r="G7" s="2064"/>
      <c r="H7" s="93"/>
      <c r="I7" s="93" t="s">
        <v>872</v>
      </c>
      <c r="J7" s="93" t="s">
        <v>850</v>
      </c>
      <c r="K7" s="94" t="s">
        <v>1055</v>
      </c>
    </row>
    <row r="8" spans="1:16" ht="13.5" thickBot="1" x14ac:dyDescent="0.25">
      <c r="A8" s="2239">
        <v>1</v>
      </c>
      <c r="B8" s="2240"/>
      <c r="C8" s="2240"/>
      <c r="D8" s="2240"/>
      <c r="E8" s="2240"/>
      <c r="F8" s="2240"/>
      <c r="G8" s="2241"/>
      <c r="H8" s="126">
        <v>2</v>
      </c>
      <c r="I8" s="126">
        <v>3</v>
      </c>
      <c r="J8" s="126">
        <v>4</v>
      </c>
      <c r="K8" s="102">
        <v>5</v>
      </c>
    </row>
    <row r="9" spans="1:16" ht="17.25" customHeight="1" x14ac:dyDescent="0.2">
      <c r="A9" s="2068" t="s">
        <v>437</v>
      </c>
      <c r="B9" s="2069"/>
      <c r="C9" s="2069"/>
      <c r="D9" s="2069"/>
      <c r="E9" s="2069"/>
      <c r="F9" s="2069"/>
      <c r="G9" s="2070"/>
      <c r="H9" s="128"/>
      <c r="I9" s="200">
        <f>+I11+I12+I13</f>
        <v>82800.001367999997</v>
      </c>
      <c r="J9" s="200">
        <f t="shared" ref="J9:K9" si="0">+J11+J12+J13</f>
        <v>81800.001384000003</v>
      </c>
      <c r="K9" s="200">
        <f t="shared" si="0"/>
        <v>81800.001384000003</v>
      </c>
    </row>
    <row r="10" spans="1:16" ht="13.5" customHeight="1" x14ac:dyDescent="0.2">
      <c r="A10" s="1792" t="s">
        <v>483</v>
      </c>
      <c r="B10" s="1793"/>
      <c r="C10" s="1793"/>
      <c r="D10" s="1793"/>
      <c r="E10" s="1793"/>
      <c r="F10" s="1793"/>
      <c r="G10" s="1794"/>
      <c r="H10" s="114"/>
      <c r="I10" s="115"/>
      <c r="J10" s="115"/>
      <c r="K10" s="185"/>
    </row>
    <row r="11" spans="1:16" ht="18.75" customHeight="1" x14ac:dyDescent="0.2">
      <c r="A11" s="1920" t="s">
        <v>347</v>
      </c>
      <c r="B11" s="1921"/>
      <c r="C11" s="1921"/>
      <c r="D11" s="1921"/>
      <c r="E11" s="1921"/>
      <c r="F11" s="1921"/>
      <c r="G11" s="2071"/>
      <c r="H11" s="114">
        <v>4</v>
      </c>
      <c r="I11" s="115">
        <f>+F30</f>
        <v>81800.001384000003</v>
      </c>
      <c r="J11" s="115">
        <f>+J30</f>
        <v>81800.001384000003</v>
      </c>
      <c r="K11" s="185">
        <f>+N30</f>
        <v>81800.001384000003</v>
      </c>
    </row>
    <row r="12" spans="1:16" ht="15" customHeight="1" x14ac:dyDescent="0.2">
      <c r="A12" s="1920" t="s">
        <v>348</v>
      </c>
      <c r="B12" s="1921"/>
      <c r="C12" s="1921"/>
      <c r="D12" s="1921"/>
      <c r="E12" s="1921"/>
      <c r="F12" s="1921"/>
      <c r="G12" s="2071"/>
      <c r="H12" s="114">
        <v>5</v>
      </c>
      <c r="I12" s="115">
        <f>+F35</f>
        <v>0</v>
      </c>
      <c r="J12" s="115">
        <f>+J35</f>
        <v>0</v>
      </c>
      <c r="K12" s="185">
        <f>+N35</f>
        <v>0</v>
      </c>
    </row>
    <row r="13" spans="1:16" ht="23.25" customHeight="1" thickBot="1" x14ac:dyDescent="0.25">
      <c r="A13" s="1927" t="s">
        <v>349</v>
      </c>
      <c r="B13" s="1928"/>
      <c r="C13" s="1928"/>
      <c r="D13" s="1928"/>
      <c r="E13" s="1928"/>
      <c r="F13" s="1928"/>
      <c r="G13" s="2072"/>
      <c r="H13" s="117">
        <v>2</v>
      </c>
      <c r="I13" s="189">
        <f>+F40</f>
        <v>999.99998400000004</v>
      </c>
      <c r="J13" s="189">
        <f>+J40</f>
        <v>0</v>
      </c>
      <c r="K13" s="188">
        <f>+N40</f>
        <v>0</v>
      </c>
    </row>
    <row r="14" spans="1:16" ht="18.75" customHeight="1" x14ac:dyDescent="0.2">
      <c r="A14" s="96"/>
      <c r="B14" s="96"/>
      <c r="C14" s="110" t="s">
        <v>305</v>
      </c>
      <c r="D14" s="97">
        <v>221</v>
      </c>
      <c r="E14" s="2024" t="s">
        <v>324</v>
      </c>
      <c r="F14" s="2024"/>
      <c r="G14" s="2024"/>
      <c r="H14" s="122"/>
      <c r="I14" s="122"/>
      <c r="J14" s="122"/>
      <c r="K14" s="122"/>
      <c r="L14" s="122"/>
      <c r="M14" s="122"/>
      <c r="N14" s="122"/>
      <c r="O14" s="122"/>
      <c r="P14" s="122"/>
    </row>
    <row r="15" spans="1:16" s="122" customFormat="1" ht="18.75" customHeight="1" x14ac:dyDescent="0.2">
      <c r="C15" s="110" t="s">
        <v>306</v>
      </c>
      <c r="D15" s="97">
        <v>244</v>
      </c>
      <c r="E15" s="1799" t="s">
        <v>323</v>
      </c>
      <c r="F15" s="1799"/>
      <c r="G15" s="1799"/>
      <c r="H15" s="129"/>
      <c r="I15" s="129"/>
      <c r="J15" s="129"/>
      <c r="K15" s="129"/>
      <c r="L15" s="129"/>
      <c r="M15" s="129"/>
      <c r="N15" s="129"/>
      <c r="O15" s="129"/>
      <c r="P15" s="129"/>
    </row>
    <row r="16" spans="1:16" ht="13.5" thickBot="1" x14ac:dyDescent="0.25">
      <c r="A16" s="2269" t="s">
        <v>485</v>
      </c>
      <c r="B16" s="2269"/>
      <c r="C16" s="2270"/>
      <c r="D16" s="2270"/>
      <c r="E16" s="2270"/>
      <c r="F16" s="2270"/>
      <c r="G16" s="2270"/>
    </row>
    <row r="17" spans="1:14" ht="13.15" customHeight="1" thickBot="1" x14ac:dyDescent="0.25">
      <c r="A17" s="2272" t="s">
        <v>422</v>
      </c>
      <c r="B17" s="2259" t="s">
        <v>8</v>
      </c>
      <c r="C17" s="2256" t="s">
        <v>209</v>
      </c>
      <c r="D17" s="2257"/>
      <c r="E17" s="2257"/>
      <c r="F17" s="2257"/>
      <c r="G17" s="2257"/>
      <c r="H17" s="2257"/>
      <c r="I17" s="2257"/>
      <c r="J17" s="2257"/>
      <c r="K17" s="2257"/>
      <c r="L17" s="2257"/>
      <c r="M17" s="2257"/>
      <c r="N17" s="2258"/>
    </row>
    <row r="18" spans="1:14" ht="12.75" customHeight="1" x14ac:dyDescent="0.2">
      <c r="A18" s="2273"/>
      <c r="B18" s="1827"/>
      <c r="C18" s="2261" t="s">
        <v>917</v>
      </c>
      <c r="D18" s="2262"/>
      <c r="E18" s="2262"/>
      <c r="F18" s="2263"/>
      <c r="G18" s="2261" t="s">
        <v>918</v>
      </c>
      <c r="H18" s="2262"/>
      <c r="I18" s="2262"/>
      <c r="J18" s="2263"/>
      <c r="K18" s="2264" t="s">
        <v>1114</v>
      </c>
      <c r="L18" s="2262"/>
      <c r="M18" s="2262"/>
      <c r="N18" s="2263"/>
    </row>
    <row r="19" spans="1:14" ht="52.15" customHeight="1" thickBot="1" x14ac:dyDescent="0.25">
      <c r="A19" s="2274"/>
      <c r="B19" s="2260"/>
      <c r="C19" s="645" t="s">
        <v>811</v>
      </c>
      <c r="D19" s="644" t="s">
        <v>9</v>
      </c>
      <c r="E19" s="644" t="s">
        <v>10</v>
      </c>
      <c r="F19" s="732" t="s">
        <v>395</v>
      </c>
      <c r="G19" s="645" t="s">
        <v>811</v>
      </c>
      <c r="H19" s="644" t="s">
        <v>9</v>
      </c>
      <c r="I19" s="644" t="s">
        <v>10</v>
      </c>
      <c r="J19" s="732" t="s">
        <v>395</v>
      </c>
      <c r="K19" s="733" t="s">
        <v>811</v>
      </c>
      <c r="L19" s="644" t="s">
        <v>9</v>
      </c>
      <c r="M19" s="644" t="s">
        <v>10</v>
      </c>
      <c r="N19" s="732" t="s">
        <v>395</v>
      </c>
    </row>
    <row r="20" spans="1:14" s="163" customFormat="1" ht="12" thickBot="1" x14ac:dyDescent="0.25">
      <c r="A20" s="731">
        <v>1</v>
      </c>
      <c r="B20" s="638">
        <v>2</v>
      </c>
      <c r="C20" s="342">
        <f>+B20+1</f>
        <v>3</v>
      </c>
      <c r="D20" s="343">
        <f t="shared" ref="D20:N20" si="1">+C20+1</f>
        <v>4</v>
      </c>
      <c r="E20" s="343">
        <f t="shared" si="1"/>
        <v>5</v>
      </c>
      <c r="F20" s="344">
        <f t="shared" si="1"/>
        <v>6</v>
      </c>
      <c r="G20" s="342">
        <f t="shared" si="1"/>
        <v>7</v>
      </c>
      <c r="H20" s="343">
        <f t="shared" si="1"/>
        <v>8</v>
      </c>
      <c r="I20" s="343">
        <f t="shared" si="1"/>
        <v>9</v>
      </c>
      <c r="J20" s="344">
        <f t="shared" si="1"/>
        <v>10</v>
      </c>
      <c r="K20" s="639">
        <f t="shared" si="1"/>
        <v>11</v>
      </c>
      <c r="L20" s="343">
        <f t="shared" si="1"/>
        <v>12</v>
      </c>
      <c r="M20" s="343">
        <f t="shared" si="1"/>
        <v>13</v>
      </c>
      <c r="N20" s="344">
        <f t="shared" si="1"/>
        <v>14</v>
      </c>
    </row>
    <row r="21" spans="1:14" ht="16.149999999999999" customHeight="1" x14ac:dyDescent="0.2">
      <c r="A21" s="2265">
        <v>4</v>
      </c>
      <c r="B21" s="760" t="s">
        <v>884</v>
      </c>
      <c r="C21" s="413">
        <v>1</v>
      </c>
      <c r="D21" s="333">
        <v>12</v>
      </c>
      <c r="E21" s="333">
        <v>3200</v>
      </c>
      <c r="F21" s="339">
        <f>+C21*D21*E21</f>
        <v>38400</v>
      </c>
      <c r="G21" s="753">
        <v>1</v>
      </c>
      <c r="H21" s="337">
        <v>12</v>
      </c>
      <c r="I21" s="337">
        <v>3200</v>
      </c>
      <c r="J21" s="339">
        <f>+G21*H21*I21</f>
        <v>38400</v>
      </c>
      <c r="K21" s="745">
        <v>1</v>
      </c>
      <c r="L21" s="337">
        <v>12</v>
      </c>
      <c r="M21" s="337">
        <v>3200</v>
      </c>
      <c r="N21" s="339">
        <f>+K21*L21*M21</f>
        <v>38400</v>
      </c>
    </row>
    <row r="22" spans="1:14" ht="16.149999999999999" customHeight="1" x14ac:dyDescent="0.2">
      <c r="A22" s="2266"/>
      <c r="B22" s="761" t="s">
        <v>885</v>
      </c>
      <c r="C22" s="410">
        <v>1</v>
      </c>
      <c r="D22" s="331">
        <v>12</v>
      </c>
      <c r="E22" s="331">
        <v>55</v>
      </c>
      <c r="F22" s="335">
        <f t="shared" ref="F22:F23" si="2">+C22*D22*E22</f>
        <v>660</v>
      </c>
      <c r="G22" s="411">
        <v>1</v>
      </c>
      <c r="H22" s="141">
        <v>12</v>
      </c>
      <c r="I22" s="141">
        <v>55</v>
      </c>
      <c r="J22" s="335">
        <f t="shared" ref="J22:J23" si="3">+G22*H22*I22</f>
        <v>660</v>
      </c>
      <c r="K22" s="735">
        <v>1</v>
      </c>
      <c r="L22" s="141">
        <v>12</v>
      </c>
      <c r="M22" s="141">
        <v>55</v>
      </c>
      <c r="N22" s="335">
        <f t="shared" ref="N22:N23" si="4">+K22*L22*M22</f>
        <v>660</v>
      </c>
    </row>
    <row r="23" spans="1:14" ht="16.149999999999999" customHeight="1" x14ac:dyDescent="0.2">
      <c r="A23" s="2266"/>
      <c r="B23" s="761" t="s">
        <v>886</v>
      </c>
      <c r="C23" s="410">
        <v>1</v>
      </c>
      <c r="D23" s="331">
        <v>12</v>
      </c>
      <c r="E23" s="331">
        <v>415</v>
      </c>
      <c r="F23" s="335">
        <f t="shared" si="2"/>
        <v>4980</v>
      </c>
      <c r="G23" s="411">
        <v>1</v>
      </c>
      <c r="H23" s="141">
        <v>12</v>
      </c>
      <c r="I23" s="141">
        <v>415</v>
      </c>
      <c r="J23" s="335">
        <f t="shared" si="3"/>
        <v>4980</v>
      </c>
      <c r="K23" s="735">
        <v>1</v>
      </c>
      <c r="L23" s="141">
        <v>12</v>
      </c>
      <c r="M23" s="141">
        <v>415</v>
      </c>
      <c r="N23" s="335">
        <f t="shared" si="4"/>
        <v>4980</v>
      </c>
    </row>
    <row r="24" spans="1:14" ht="16.149999999999999" customHeight="1" x14ac:dyDescent="0.2">
      <c r="A24" s="2266"/>
      <c r="B24" s="762" t="s">
        <v>887</v>
      </c>
      <c r="C24" s="411">
        <v>1</v>
      </c>
      <c r="D24" s="141">
        <v>12</v>
      </c>
      <c r="E24" s="141">
        <v>609</v>
      </c>
      <c r="F24" s="335">
        <f t="shared" ref="F24:F36" si="5">+C24*D24*E24</f>
        <v>7308</v>
      </c>
      <c r="G24" s="411">
        <v>1</v>
      </c>
      <c r="H24" s="141">
        <v>12</v>
      </c>
      <c r="I24" s="141">
        <v>609</v>
      </c>
      <c r="J24" s="335">
        <f t="shared" ref="J24:J36" si="6">+G24*H24*I24</f>
        <v>7308</v>
      </c>
      <c r="K24" s="735">
        <v>1</v>
      </c>
      <c r="L24" s="141">
        <v>12</v>
      </c>
      <c r="M24" s="141">
        <v>609</v>
      </c>
      <c r="N24" s="335">
        <f t="shared" ref="N24:N36" si="7">+K24*L24*M24</f>
        <v>7308</v>
      </c>
    </row>
    <row r="25" spans="1:14" ht="16.149999999999999" customHeight="1" x14ac:dyDescent="0.2">
      <c r="A25" s="2266"/>
      <c r="B25" s="762" t="s">
        <v>888</v>
      </c>
      <c r="C25" s="411">
        <v>7</v>
      </c>
      <c r="D25" s="141">
        <v>12</v>
      </c>
      <c r="E25" s="141">
        <v>192</v>
      </c>
      <c r="F25" s="335">
        <f t="shared" si="5"/>
        <v>16128</v>
      </c>
      <c r="G25" s="411">
        <v>7</v>
      </c>
      <c r="H25" s="141">
        <v>12</v>
      </c>
      <c r="I25" s="141">
        <v>192</v>
      </c>
      <c r="J25" s="335">
        <f t="shared" si="6"/>
        <v>16128</v>
      </c>
      <c r="K25" s="735">
        <v>7</v>
      </c>
      <c r="L25" s="141">
        <v>12</v>
      </c>
      <c r="M25" s="141">
        <v>192</v>
      </c>
      <c r="N25" s="335">
        <f t="shared" si="7"/>
        <v>16128</v>
      </c>
    </row>
    <row r="26" spans="1:14" ht="24" customHeight="1" x14ac:dyDescent="0.2">
      <c r="A26" s="2266"/>
      <c r="B26" s="762" t="s">
        <v>889</v>
      </c>
      <c r="C26" s="411">
        <v>722</v>
      </c>
      <c r="D26" s="141">
        <v>12</v>
      </c>
      <c r="E26" s="141">
        <v>0.50023099999999998</v>
      </c>
      <c r="F26" s="335">
        <f>+C26*D26*E26</f>
        <v>4334.0013840000001</v>
      </c>
      <c r="G26" s="411">
        <v>722</v>
      </c>
      <c r="H26" s="141">
        <v>12</v>
      </c>
      <c r="I26" s="141">
        <v>0.50023099999999998</v>
      </c>
      <c r="J26" s="335">
        <f t="shared" si="6"/>
        <v>4334.0013840000001</v>
      </c>
      <c r="K26" s="735">
        <v>722</v>
      </c>
      <c r="L26" s="141">
        <v>12</v>
      </c>
      <c r="M26" s="141">
        <v>0.50023099999999998</v>
      </c>
      <c r="N26" s="335">
        <f t="shared" si="7"/>
        <v>4334.0013840000001</v>
      </c>
    </row>
    <row r="27" spans="1:14" ht="22.5" customHeight="1" x14ac:dyDescent="0.2">
      <c r="A27" s="2266"/>
      <c r="B27" s="762" t="s">
        <v>890</v>
      </c>
      <c r="C27" s="411">
        <v>1</v>
      </c>
      <c r="D27" s="141">
        <v>12</v>
      </c>
      <c r="E27" s="141">
        <v>22.5</v>
      </c>
      <c r="F27" s="335">
        <f t="shared" si="5"/>
        <v>270</v>
      </c>
      <c r="G27" s="411">
        <v>1</v>
      </c>
      <c r="H27" s="141">
        <v>12</v>
      </c>
      <c r="I27" s="141">
        <v>22.5</v>
      </c>
      <c r="J27" s="335">
        <f t="shared" si="6"/>
        <v>270</v>
      </c>
      <c r="K27" s="735">
        <v>1</v>
      </c>
      <c r="L27" s="141">
        <v>12</v>
      </c>
      <c r="M27" s="141">
        <v>22.5</v>
      </c>
      <c r="N27" s="335">
        <f t="shared" si="7"/>
        <v>270</v>
      </c>
    </row>
    <row r="28" spans="1:14" ht="22.5" customHeight="1" x14ac:dyDescent="0.2">
      <c r="A28" s="2266"/>
      <c r="B28" s="762" t="s">
        <v>891</v>
      </c>
      <c r="C28" s="411">
        <v>3</v>
      </c>
      <c r="D28" s="141">
        <v>12</v>
      </c>
      <c r="E28" s="141">
        <v>270</v>
      </c>
      <c r="F28" s="335">
        <f t="shared" si="5"/>
        <v>9720</v>
      </c>
      <c r="G28" s="411">
        <v>3</v>
      </c>
      <c r="H28" s="141">
        <v>12</v>
      </c>
      <c r="I28" s="141">
        <v>270</v>
      </c>
      <c r="J28" s="335">
        <f t="shared" si="6"/>
        <v>9720</v>
      </c>
      <c r="K28" s="735">
        <v>3</v>
      </c>
      <c r="L28" s="141">
        <v>12</v>
      </c>
      <c r="M28" s="141">
        <v>270</v>
      </c>
      <c r="N28" s="335">
        <f t="shared" si="7"/>
        <v>9720</v>
      </c>
    </row>
    <row r="29" spans="1:14" ht="16.149999999999999" customHeight="1" x14ac:dyDescent="0.2">
      <c r="A29" s="2266"/>
      <c r="B29" s="762"/>
      <c r="C29" s="411"/>
      <c r="D29" s="141"/>
      <c r="E29" s="141"/>
      <c r="F29" s="335">
        <f>+C29*D29*E29</f>
        <v>0</v>
      </c>
      <c r="G29" s="411"/>
      <c r="H29" s="141"/>
      <c r="I29" s="141"/>
      <c r="J29" s="335">
        <f t="shared" si="6"/>
        <v>0</v>
      </c>
      <c r="K29" s="735"/>
      <c r="L29" s="141"/>
      <c r="M29" s="141"/>
      <c r="N29" s="335">
        <f t="shared" si="7"/>
        <v>0</v>
      </c>
    </row>
    <row r="30" spans="1:14" ht="16.149999999999999" customHeight="1" thickBot="1" x14ac:dyDescent="0.25">
      <c r="A30" s="2267"/>
      <c r="B30" s="763" t="s">
        <v>170</v>
      </c>
      <c r="C30" s="412"/>
      <c r="D30" s="396"/>
      <c r="E30" s="396"/>
      <c r="F30" s="397">
        <f>SUM(F21:F29)</f>
        <v>81800.001384000003</v>
      </c>
      <c r="G30" s="412"/>
      <c r="H30" s="396"/>
      <c r="I30" s="396"/>
      <c r="J30" s="397">
        <f>SUM(J21:J29)</f>
        <v>81800.001384000003</v>
      </c>
      <c r="K30" s="746"/>
      <c r="L30" s="396"/>
      <c r="M30" s="396"/>
      <c r="N30" s="397">
        <f>SUM(N21:N29)</f>
        <v>81800.001384000003</v>
      </c>
    </row>
    <row r="31" spans="1:14" ht="16.149999999999999" customHeight="1" x14ac:dyDescent="0.2">
      <c r="A31" s="2265">
        <v>5</v>
      </c>
      <c r="B31" s="760"/>
      <c r="C31" s="754"/>
      <c r="D31" s="332"/>
      <c r="E31" s="332"/>
      <c r="F31" s="334">
        <f t="shared" si="5"/>
        <v>0</v>
      </c>
      <c r="G31" s="754"/>
      <c r="H31" s="332"/>
      <c r="I31" s="332"/>
      <c r="J31" s="334">
        <f t="shared" si="6"/>
        <v>0</v>
      </c>
      <c r="K31" s="747"/>
      <c r="L31" s="332"/>
      <c r="M31" s="332"/>
      <c r="N31" s="334">
        <f t="shared" si="7"/>
        <v>0</v>
      </c>
    </row>
    <row r="32" spans="1:14" ht="16.149999999999999" customHeight="1" x14ac:dyDescent="0.2">
      <c r="A32" s="2266"/>
      <c r="B32" s="761"/>
      <c r="C32" s="755"/>
      <c r="D32" s="728"/>
      <c r="E32" s="728"/>
      <c r="F32" s="398"/>
      <c r="G32" s="755"/>
      <c r="H32" s="728"/>
      <c r="I32" s="728"/>
      <c r="J32" s="398"/>
      <c r="K32" s="748"/>
      <c r="L32" s="728"/>
      <c r="M32" s="728"/>
      <c r="N32" s="398"/>
    </row>
    <row r="33" spans="1:14" ht="16.149999999999999" customHeight="1" x14ac:dyDescent="0.2">
      <c r="A33" s="2266"/>
      <c r="B33" s="762"/>
      <c r="C33" s="756"/>
      <c r="D33" s="151"/>
      <c r="E33" s="151"/>
      <c r="F33" s="335">
        <f t="shared" si="5"/>
        <v>0</v>
      </c>
      <c r="G33" s="756"/>
      <c r="H33" s="151"/>
      <c r="I33" s="151"/>
      <c r="J33" s="335">
        <f t="shared" si="6"/>
        <v>0</v>
      </c>
      <c r="K33" s="749"/>
      <c r="L33" s="151"/>
      <c r="M33" s="151"/>
      <c r="N33" s="335">
        <f t="shared" si="7"/>
        <v>0</v>
      </c>
    </row>
    <row r="34" spans="1:14" ht="16.149999999999999" customHeight="1" x14ac:dyDescent="0.2">
      <c r="A34" s="2266"/>
      <c r="B34" s="762"/>
      <c r="C34" s="756"/>
      <c r="D34" s="151"/>
      <c r="E34" s="151"/>
      <c r="F34" s="335">
        <f t="shared" si="5"/>
        <v>0</v>
      </c>
      <c r="G34" s="756"/>
      <c r="H34" s="151"/>
      <c r="I34" s="151"/>
      <c r="J34" s="335">
        <f t="shared" si="6"/>
        <v>0</v>
      </c>
      <c r="K34" s="749"/>
      <c r="L34" s="151"/>
      <c r="M34" s="151"/>
      <c r="N34" s="335">
        <f t="shared" si="7"/>
        <v>0</v>
      </c>
    </row>
    <row r="35" spans="1:14" ht="16.149999999999999" customHeight="1" thickBot="1" x14ac:dyDescent="0.25">
      <c r="A35" s="2267"/>
      <c r="B35" s="763" t="s">
        <v>170</v>
      </c>
      <c r="C35" s="757"/>
      <c r="D35" s="415"/>
      <c r="E35" s="415"/>
      <c r="F35" s="397">
        <f>SUM(F31:F34)</f>
        <v>0</v>
      </c>
      <c r="G35" s="757"/>
      <c r="H35" s="415"/>
      <c r="I35" s="415"/>
      <c r="J35" s="397">
        <f>SUM(J31:J34)</f>
        <v>0</v>
      </c>
      <c r="K35" s="750"/>
      <c r="L35" s="415"/>
      <c r="M35" s="415"/>
      <c r="N35" s="397">
        <f>SUM(N31:N34)</f>
        <v>0</v>
      </c>
    </row>
    <row r="36" spans="1:14" ht="16.149999999999999" customHeight="1" x14ac:dyDescent="0.2">
      <c r="A36" s="2265">
        <v>2</v>
      </c>
      <c r="B36" s="760" t="s">
        <v>982</v>
      </c>
      <c r="C36" s="754">
        <v>2</v>
      </c>
      <c r="D36" s="332">
        <v>12</v>
      </c>
      <c r="E36" s="332">
        <v>41.666665999999999</v>
      </c>
      <c r="F36" s="334">
        <f t="shared" si="5"/>
        <v>999.99998400000004</v>
      </c>
      <c r="G36" s="758"/>
      <c r="H36" s="338"/>
      <c r="I36" s="338"/>
      <c r="J36" s="339">
        <f t="shared" si="6"/>
        <v>0</v>
      </c>
      <c r="K36" s="751"/>
      <c r="L36" s="338"/>
      <c r="M36" s="338"/>
      <c r="N36" s="339">
        <f t="shared" si="7"/>
        <v>0</v>
      </c>
    </row>
    <row r="37" spans="1:14" ht="16.149999999999999" customHeight="1" x14ac:dyDescent="0.2">
      <c r="A37" s="2266"/>
      <c r="B37" s="761"/>
      <c r="C37" s="755"/>
      <c r="D37" s="728"/>
      <c r="E37" s="728"/>
      <c r="F37" s="730"/>
      <c r="G37" s="759"/>
      <c r="H37" s="729"/>
      <c r="I37" s="729"/>
      <c r="J37" s="730"/>
      <c r="K37" s="752"/>
      <c r="L37" s="729"/>
      <c r="M37" s="729"/>
      <c r="N37" s="730"/>
    </row>
    <row r="38" spans="1:14" ht="16.149999999999999" customHeight="1" x14ac:dyDescent="0.2">
      <c r="A38" s="2266"/>
      <c r="B38" s="762"/>
      <c r="C38" s="756"/>
      <c r="D38" s="151"/>
      <c r="E38" s="151"/>
      <c r="F38" s="335">
        <f t="shared" ref="F38:F39" si="8">+C38*D38*E38</f>
        <v>0</v>
      </c>
      <c r="G38" s="756"/>
      <c r="H38" s="151"/>
      <c r="I38" s="151"/>
      <c r="J38" s="335">
        <f t="shared" ref="J38:J39" si="9">+G38*H38*I38</f>
        <v>0</v>
      </c>
      <c r="K38" s="749"/>
      <c r="L38" s="151"/>
      <c r="M38" s="151"/>
      <c r="N38" s="335">
        <f t="shared" ref="N38:N39" si="10">+K38*L38*M38</f>
        <v>0</v>
      </c>
    </row>
    <row r="39" spans="1:14" ht="16.149999999999999" customHeight="1" x14ac:dyDescent="0.2">
      <c r="A39" s="2266"/>
      <c r="B39" s="762"/>
      <c r="C39" s="756"/>
      <c r="D39" s="151"/>
      <c r="E39" s="151"/>
      <c r="F39" s="335">
        <f t="shared" si="8"/>
        <v>0</v>
      </c>
      <c r="G39" s="756"/>
      <c r="H39" s="151"/>
      <c r="I39" s="151"/>
      <c r="J39" s="335">
        <f t="shared" si="9"/>
        <v>0</v>
      </c>
      <c r="K39" s="749"/>
      <c r="L39" s="151"/>
      <c r="M39" s="151"/>
      <c r="N39" s="335">
        <f t="shared" si="10"/>
        <v>0</v>
      </c>
    </row>
    <row r="40" spans="1:14" ht="16.149999999999999" customHeight="1" thickBot="1" x14ac:dyDescent="0.25">
      <c r="A40" s="2267"/>
      <c r="B40" s="763" t="s">
        <v>170</v>
      </c>
      <c r="C40" s="757"/>
      <c r="D40" s="415"/>
      <c r="E40" s="415"/>
      <c r="F40" s="397">
        <f>SUM(F36:F39)</f>
        <v>999.99998400000004</v>
      </c>
      <c r="G40" s="757"/>
      <c r="H40" s="415"/>
      <c r="I40" s="415"/>
      <c r="J40" s="397">
        <f>SUM(J36:J39)</f>
        <v>0</v>
      </c>
      <c r="K40" s="750"/>
      <c r="L40" s="415"/>
      <c r="M40" s="415"/>
      <c r="N40" s="397">
        <f>SUM(N36:N39)</f>
        <v>0</v>
      </c>
    </row>
    <row r="41" spans="1:14" ht="16.149999999999999" customHeight="1" thickBot="1" x14ac:dyDescent="0.25">
      <c r="A41" s="823"/>
      <c r="B41" s="824" t="s">
        <v>723</v>
      </c>
      <c r="C41" s="825" t="s">
        <v>187</v>
      </c>
      <c r="D41" s="826" t="s">
        <v>187</v>
      </c>
      <c r="E41" s="826" t="s">
        <v>187</v>
      </c>
      <c r="F41" s="827">
        <f>+F40+F35+F30</f>
        <v>82800.001367999997</v>
      </c>
      <c r="G41" s="825" t="s">
        <v>187</v>
      </c>
      <c r="H41" s="826" t="s">
        <v>187</v>
      </c>
      <c r="I41" s="826" t="s">
        <v>187</v>
      </c>
      <c r="J41" s="827">
        <f>+J40+J35+J30</f>
        <v>81800.001384000003</v>
      </c>
      <c r="K41" s="828" t="s">
        <v>187</v>
      </c>
      <c r="L41" s="826" t="s">
        <v>187</v>
      </c>
      <c r="M41" s="826" t="s">
        <v>187</v>
      </c>
      <c r="N41" s="827">
        <f>+N40+N35+N30</f>
        <v>81800.001384000003</v>
      </c>
    </row>
  </sheetData>
  <mergeCells count="24">
    <mergeCell ref="A21:A30"/>
    <mergeCell ref="A31:A35"/>
    <mergeCell ref="A36:A40"/>
    <mergeCell ref="A2:G2"/>
    <mergeCell ref="A16:G16"/>
    <mergeCell ref="C18:F18"/>
    <mergeCell ref="A3:N3"/>
    <mergeCell ref="A4:L4"/>
    <mergeCell ref="A17:A19"/>
    <mergeCell ref="A1:O1"/>
    <mergeCell ref="C17:N17"/>
    <mergeCell ref="B17:B19"/>
    <mergeCell ref="G18:J18"/>
    <mergeCell ref="K18:N18"/>
    <mergeCell ref="A6:G7"/>
    <mergeCell ref="A8:G8"/>
    <mergeCell ref="A9:G9"/>
    <mergeCell ref="A10:G10"/>
    <mergeCell ref="A11:G11"/>
    <mergeCell ref="A12:G12"/>
    <mergeCell ref="A13:G13"/>
    <mergeCell ref="E15:G15"/>
    <mergeCell ref="E14:G14"/>
    <mergeCell ref="I6:K6"/>
  </mergeCells>
  <phoneticPr fontId="12" type="noConversion"/>
  <pageMargins left="0.74803149606299213" right="0.15748031496062992" top="0.43307086614173229" bottom="0.35433070866141736" header="0.27559055118110237" footer="0.15748031496062992"/>
  <pageSetup paperSize="9" scale="74"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4">
    <tabColor theme="0"/>
    <pageSetUpPr fitToPage="1"/>
  </sheetPr>
  <dimension ref="A1:P32"/>
  <sheetViews>
    <sheetView tabSelected="1" view="pageBreakPreview" zoomScaleNormal="100" zoomScaleSheetLayoutView="100" workbookViewId="0">
      <selection activeCell="D14" sqref="D14"/>
    </sheetView>
  </sheetViews>
  <sheetFormatPr defaultColWidth="9.140625" defaultRowHeight="12.75" x14ac:dyDescent="0.2"/>
  <cols>
    <col min="1" max="1" width="8.28515625" style="107" customWidth="1"/>
    <col min="2" max="2" width="6.28515625" style="107" bestFit="1" customWidth="1"/>
    <col min="3" max="3" width="24.28515625" style="107" customWidth="1"/>
    <col min="4" max="4" width="15.85546875" style="107" customWidth="1"/>
    <col min="5" max="5" width="10.5703125" style="107" customWidth="1"/>
    <col min="6" max="6" width="13.28515625" style="107" customWidth="1"/>
    <col min="7" max="7" width="11" style="107" customWidth="1"/>
    <col min="8" max="8" width="13.5703125" style="107" customWidth="1"/>
    <col min="9" max="9" width="9.140625" style="107"/>
    <col min="10" max="10" width="12.42578125" style="107" customWidth="1"/>
    <col min="11" max="13" width="10.7109375" style="107" customWidth="1"/>
    <col min="14" max="14" width="10.42578125" style="107" bestFit="1" customWidth="1"/>
    <col min="15" max="16384" width="9.140625" style="107"/>
  </cols>
  <sheetData>
    <row r="1" spans="1:16" s="340" customFormat="1" ht="21" customHeight="1" x14ac:dyDescent="0.2">
      <c r="A1" s="2268" t="s">
        <v>322</v>
      </c>
      <c r="B1" s="2268"/>
      <c r="C1" s="2268"/>
      <c r="D1" s="2268"/>
      <c r="E1" s="2268"/>
      <c r="F1" s="2268"/>
      <c r="G1" s="2268"/>
      <c r="H1" s="2268"/>
    </row>
    <row r="2" spans="1:16" s="300" customFormat="1" ht="15.75" x14ac:dyDescent="0.2">
      <c r="A2" s="2098"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2098"/>
      <c r="C2" s="2098"/>
      <c r="D2" s="2098"/>
      <c r="E2" s="2098"/>
      <c r="F2" s="2098"/>
      <c r="G2" s="2098"/>
      <c r="H2" s="2098"/>
      <c r="I2" s="2098"/>
      <c r="J2" s="2098"/>
      <c r="K2" s="2098"/>
      <c r="L2" s="2098"/>
      <c r="M2" s="2098"/>
      <c r="N2" s="2098"/>
      <c r="O2" s="299"/>
    </row>
    <row r="3" spans="1:16" s="301" customFormat="1" x14ac:dyDescent="0.2">
      <c r="A3" s="2099" t="str">
        <f>+'Прилож.№ 1_Раздел1'!B17</f>
        <v>14 октября</v>
      </c>
      <c r="B3" s="2099"/>
      <c r="C3" s="2099"/>
      <c r="D3" s="2099"/>
      <c r="E3" s="2099"/>
      <c r="F3" s="2099"/>
      <c r="G3" s="2099"/>
      <c r="H3" s="2099"/>
      <c r="I3" s="2099"/>
      <c r="J3" s="2099"/>
      <c r="K3" s="2099"/>
      <c r="L3" s="2099"/>
    </row>
    <row r="4" spans="1:16" s="340" customFormat="1" ht="13.5" customHeight="1" thickBot="1" x14ac:dyDescent="0.25">
      <c r="A4" s="174"/>
      <c r="B4" s="174"/>
      <c r="C4" s="174"/>
      <c r="D4" s="174"/>
      <c r="E4" s="174"/>
      <c r="F4" s="174"/>
      <c r="G4" s="174"/>
      <c r="H4" s="168"/>
    </row>
    <row r="5" spans="1:16" ht="19.5" customHeight="1" x14ac:dyDescent="0.2">
      <c r="A5" s="1809" t="s">
        <v>423</v>
      </c>
      <c r="B5" s="1810"/>
      <c r="C5" s="1810"/>
      <c r="D5" s="1810"/>
      <c r="E5" s="1810"/>
      <c r="F5" s="1810"/>
      <c r="G5" s="1810"/>
      <c r="H5" s="1811"/>
      <c r="I5" s="1817" t="s">
        <v>422</v>
      </c>
      <c r="J5" s="1819" t="s">
        <v>209</v>
      </c>
      <c r="K5" s="1820"/>
      <c r="L5" s="1821"/>
    </row>
    <row r="6" spans="1:16" ht="18.75" customHeight="1" x14ac:dyDescent="0.2">
      <c r="A6" s="1812"/>
      <c r="B6" s="1813"/>
      <c r="C6" s="1813"/>
      <c r="D6" s="1813"/>
      <c r="E6" s="1813"/>
      <c r="F6" s="1813"/>
      <c r="G6" s="1813"/>
      <c r="H6" s="1814"/>
      <c r="I6" s="1818"/>
      <c r="J6" s="324" t="s">
        <v>872</v>
      </c>
      <c r="K6" s="324" t="s">
        <v>850</v>
      </c>
      <c r="L6" s="289" t="s">
        <v>1055</v>
      </c>
    </row>
    <row r="7" spans="1:16" ht="13.5" thickBot="1" x14ac:dyDescent="0.25">
      <c r="A7" s="2239">
        <v>1</v>
      </c>
      <c r="B7" s="2240"/>
      <c r="C7" s="2240"/>
      <c r="D7" s="2240"/>
      <c r="E7" s="2240"/>
      <c r="F7" s="2240"/>
      <c r="G7" s="2240"/>
      <c r="H7" s="2241"/>
      <c r="I7" s="290">
        <v>2</v>
      </c>
      <c r="J7" s="290">
        <v>3</v>
      </c>
      <c r="K7" s="290">
        <v>4</v>
      </c>
      <c r="L7" s="291">
        <v>5</v>
      </c>
    </row>
    <row r="8" spans="1:16" ht="17.25" customHeight="1" x14ac:dyDescent="0.2">
      <c r="A8" s="2068" t="s">
        <v>438</v>
      </c>
      <c r="B8" s="2069"/>
      <c r="C8" s="2069"/>
      <c r="D8" s="2069"/>
      <c r="E8" s="2069"/>
      <c r="F8" s="2069"/>
      <c r="G8" s="2069"/>
      <c r="H8" s="2070"/>
      <c r="I8" s="323"/>
      <c r="J8" s="165">
        <f>+J10+J11+J12</f>
        <v>1977964.3800000001</v>
      </c>
      <c r="K8" s="165">
        <f t="shared" ref="K8:L8" si="0">+K10+K11+K12</f>
        <v>172000</v>
      </c>
      <c r="L8" s="165">
        <f t="shared" si="0"/>
        <v>172000</v>
      </c>
    </row>
    <row r="9" spans="1:16" ht="13.5" customHeight="1" x14ac:dyDescent="0.2">
      <c r="A9" s="1920" t="s">
        <v>421</v>
      </c>
      <c r="B9" s="1921"/>
      <c r="C9" s="1921"/>
      <c r="D9" s="1921"/>
      <c r="E9" s="1921"/>
      <c r="F9" s="1921"/>
      <c r="G9" s="1921"/>
      <c r="H9" s="2071"/>
      <c r="I9" s="155"/>
      <c r="J9" s="100"/>
      <c r="K9" s="100"/>
      <c r="L9" s="292"/>
    </row>
    <row r="10" spans="1:16" ht="14.25" customHeight="1" x14ac:dyDescent="0.2">
      <c r="A10" s="1920" t="s">
        <v>347</v>
      </c>
      <c r="B10" s="1921"/>
      <c r="C10" s="1921"/>
      <c r="D10" s="1921"/>
      <c r="E10" s="1921"/>
      <c r="F10" s="1921"/>
      <c r="G10" s="1921"/>
      <c r="H10" s="2071"/>
      <c r="I10" s="155">
        <v>4</v>
      </c>
      <c r="J10" s="100">
        <f>+G24</f>
        <v>289499.99599999998</v>
      </c>
      <c r="K10" s="100">
        <f>+J24</f>
        <v>0</v>
      </c>
      <c r="L10" s="292">
        <f>+M24</f>
        <v>0</v>
      </c>
    </row>
    <row r="11" spans="1:16" ht="16.149999999999999" customHeight="1" x14ac:dyDescent="0.2">
      <c r="A11" s="1920" t="s">
        <v>348</v>
      </c>
      <c r="B11" s="1921"/>
      <c r="C11" s="1921"/>
      <c r="D11" s="1921"/>
      <c r="E11" s="1921"/>
      <c r="F11" s="1921"/>
      <c r="G11" s="1921"/>
      <c r="H11" s="2071"/>
      <c r="I11" s="155">
        <v>5</v>
      </c>
      <c r="J11" s="100">
        <f>+G27</f>
        <v>172000</v>
      </c>
      <c r="K11" s="100">
        <f>+J27</f>
        <v>172000</v>
      </c>
      <c r="L11" s="292">
        <f>+M27</f>
        <v>172000</v>
      </c>
    </row>
    <row r="12" spans="1:16" ht="16.149999999999999" customHeight="1" thickBot="1" x14ac:dyDescent="0.25">
      <c r="A12" s="1927" t="s">
        <v>349</v>
      </c>
      <c r="B12" s="1928"/>
      <c r="C12" s="1928"/>
      <c r="D12" s="1928"/>
      <c r="E12" s="1928"/>
      <c r="F12" s="1928"/>
      <c r="G12" s="1928"/>
      <c r="H12" s="2072"/>
      <c r="I12" s="293">
        <v>2</v>
      </c>
      <c r="J12" s="283">
        <f>+G31</f>
        <v>1516464.3840000001</v>
      </c>
      <c r="K12" s="283">
        <f>+J31</f>
        <v>0</v>
      </c>
      <c r="L12" s="294">
        <f>+M31</f>
        <v>0</v>
      </c>
    </row>
    <row r="13" spans="1:16" ht="10.9" customHeight="1" x14ac:dyDescent="0.2">
      <c r="A13" s="113"/>
      <c r="B13" s="113"/>
      <c r="C13" s="154" t="s">
        <v>305</v>
      </c>
      <c r="D13" s="86">
        <v>222</v>
      </c>
      <c r="E13" s="1799" t="s">
        <v>325</v>
      </c>
      <c r="F13" s="1799"/>
      <c r="G13" s="1799"/>
      <c r="H13" s="129"/>
      <c r="I13" s="129"/>
      <c r="J13" s="129"/>
      <c r="K13" s="129"/>
      <c r="L13" s="129"/>
      <c r="M13" s="129"/>
      <c r="N13" s="129"/>
      <c r="O13" s="129"/>
      <c r="P13" s="129"/>
    </row>
    <row r="14" spans="1:16" s="129" customFormat="1" ht="10.9" customHeight="1" x14ac:dyDescent="0.2">
      <c r="C14" s="154" t="s">
        <v>306</v>
      </c>
      <c r="D14" s="86">
        <v>244</v>
      </c>
      <c r="E14" s="1799" t="s">
        <v>323</v>
      </c>
      <c r="F14" s="1799"/>
      <c r="G14" s="1799"/>
      <c r="H14" s="1799"/>
      <c r="I14" s="1799"/>
      <c r="J14" s="1799"/>
      <c r="K14" s="1799"/>
      <c r="L14" s="1799"/>
      <c r="M14" s="1799"/>
      <c r="N14" s="1799"/>
    </row>
    <row r="15" spans="1:16" ht="10.9" customHeight="1" x14ac:dyDescent="0.2">
      <c r="A15" s="147"/>
      <c r="B15" s="147"/>
      <c r="C15" s="147"/>
      <c r="D15" s="160"/>
      <c r="E15" s="160"/>
      <c r="F15" s="160"/>
      <c r="G15" s="160"/>
    </row>
    <row r="16" spans="1:16" ht="13.5" thickBot="1" x14ac:dyDescent="0.25">
      <c r="A16" s="2292" t="s">
        <v>486</v>
      </c>
      <c r="B16" s="2292"/>
      <c r="C16" s="2292"/>
      <c r="D16" s="2292"/>
      <c r="E16" s="2292"/>
      <c r="F16" s="2292"/>
      <c r="G16" s="2292"/>
      <c r="H16" s="2292"/>
    </row>
    <row r="17" spans="1:13" ht="13.15" customHeight="1" thickBot="1" x14ac:dyDescent="0.25">
      <c r="A17" s="2293" t="s">
        <v>422</v>
      </c>
      <c r="B17" s="2285" t="s">
        <v>8</v>
      </c>
      <c r="C17" s="2286"/>
      <c r="D17" s="2286"/>
      <c r="E17" s="2282" t="s">
        <v>554</v>
      </c>
      <c r="F17" s="2283"/>
      <c r="G17" s="2283"/>
      <c r="H17" s="2283"/>
      <c r="I17" s="2283"/>
      <c r="J17" s="2283"/>
      <c r="K17" s="2283"/>
      <c r="L17" s="2283"/>
      <c r="M17" s="2284"/>
    </row>
    <row r="18" spans="1:13" ht="12.75" customHeight="1" x14ac:dyDescent="0.2">
      <c r="A18" s="2294"/>
      <c r="B18" s="2287"/>
      <c r="C18" s="2288"/>
      <c r="D18" s="2288"/>
      <c r="E18" s="2277" t="s">
        <v>905</v>
      </c>
      <c r="F18" s="2278"/>
      <c r="G18" s="2279"/>
      <c r="H18" s="2264" t="s">
        <v>906</v>
      </c>
      <c r="I18" s="2262"/>
      <c r="J18" s="2291"/>
      <c r="K18" s="2277" t="s">
        <v>1104</v>
      </c>
      <c r="L18" s="2278"/>
      <c r="M18" s="2279"/>
    </row>
    <row r="19" spans="1:13" ht="34.5" customHeight="1" thickBot="1" x14ac:dyDescent="0.25">
      <c r="A19" s="2295"/>
      <c r="B19" s="2289"/>
      <c r="C19" s="2290"/>
      <c r="D19" s="2290"/>
      <c r="E19" s="645" t="s">
        <v>724</v>
      </c>
      <c r="F19" s="644" t="s">
        <v>725</v>
      </c>
      <c r="G19" s="732" t="s">
        <v>329</v>
      </c>
      <c r="H19" s="733" t="s">
        <v>724</v>
      </c>
      <c r="I19" s="644" t="s">
        <v>725</v>
      </c>
      <c r="J19" s="739" t="s">
        <v>329</v>
      </c>
      <c r="K19" s="645" t="s">
        <v>724</v>
      </c>
      <c r="L19" s="644" t="s">
        <v>725</v>
      </c>
      <c r="M19" s="732" t="s">
        <v>329</v>
      </c>
    </row>
    <row r="20" spans="1:13" s="345" customFormat="1" ht="7.15" customHeight="1" thickBot="1" x14ac:dyDescent="0.25">
      <c r="A20" s="638">
        <v>1</v>
      </c>
      <c r="B20" s="2275">
        <v>2</v>
      </c>
      <c r="C20" s="2276"/>
      <c r="D20" s="2276"/>
      <c r="E20" s="342">
        <v>3</v>
      </c>
      <c r="F20" s="343">
        <v>4</v>
      </c>
      <c r="G20" s="344">
        <v>5</v>
      </c>
      <c r="H20" s="639">
        <v>6</v>
      </c>
      <c r="I20" s="343">
        <v>7</v>
      </c>
      <c r="J20" s="638">
        <v>8</v>
      </c>
      <c r="K20" s="342">
        <v>9</v>
      </c>
      <c r="L20" s="343">
        <v>10</v>
      </c>
      <c r="M20" s="344">
        <v>11</v>
      </c>
    </row>
    <row r="21" spans="1:13" x14ac:dyDescent="0.2">
      <c r="A21" s="2298">
        <v>4</v>
      </c>
      <c r="B21" s="2301" t="s">
        <v>1115</v>
      </c>
      <c r="C21" s="2302"/>
      <c r="D21" s="2302"/>
      <c r="E21" s="413">
        <v>998</v>
      </c>
      <c r="F21" s="333">
        <v>242</v>
      </c>
      <c r="G21" s="334">
        <f>+E21*F21</f>
        <v>241516</v>
      </c>
      <c r="H21" s="734"/>
      <c r="I21" s="333"/>
      <c r="J21" s="740">
        <f>+H21*I21</f>
        <v>0</v>
      </c>
      <c r="K21" s="413"/>
      <c r="L21" s="333"/>
      <c r="M21" s="334">
        <f>+K21*L21</f>
        <v>0</v>
      </c>
    </row>
    <row r="22" spans="1:13" x14ac:dyDescent="0.2">
      <c r="A22" s="2299"/>
      <c r="B22" s="1872"/>
      <c r="C22" s="1873"/>
      <c r="D22" s="1873"/>
      <c r="E22" s="411">
        <v>3998</v>
      </c>
      <c r="F22" s="141">
        <v>12.002000000000001</v>
      </c>
      <c r="G22" s="335">
        <f t="shared" ref="G22:G30" si="1">+E22*F22</f>
        <v>47983.995999999999</v>
      </c>
      <c r="H22" s="735"/>
      <c r="I22" s="141"/>
      <c r="J22" s="741">
        <f t="shared" ref="J22:J30" si="2">+H22*I22</f>
        <v>0</v>
      </c>
      <c r="K22" s="411"/>
      <c r="L22" s="141"/>
      <c r="M22" s="335">
        <f t="shared" ref="M22:M30" si="3">+K22*L22</f>
        <v>0</v>
      </c>
    </row>
    <row r="23" spans="1:13" x14ac:dyDescent="0.2">
      <c r="A23" s="2299"/>
      <c r="B23" s="1872"/>
      <c r="C23" s="1873"/>
      <c r="D23" s="1873"/>
      <c r="E23" s="411"/>
      <c r="F23" s="141"/>
      <c r="G23" s="335">
        <f t="shared" si="1"/>
        <v>0</v>
      </c>
      <c r="H23" s="735"/>
      <c r="I23" s="141"/>
      <c r="J23" s="741">
        <f t="shared" si="2"/>
        <v>0</v>
      </c>
      <c r="K23" s="411"/>
      <c r="L23" s="141"/>
      <c r="M23" s="335">
        <f t="shared" si="3"/>
        <v>0</v>
      </c>
    </row>
    <row r="24" spans="1:13" ht="13.5" thickBot="1" x14ac:dyDescent="0.25">
      <c r="A24" s="2300"/>
      <c r="B24" s="2296" t="s">
        <v>170</v>
      </c>
      <c r="C24" s="2297"/>
      <c r="D24" s="2297"/>
      <c r="E24" s="412"/>
      <c r="F24" s="396"/>
      <c r="G24" s="397">
        <f>SUM(G21:G23)</f>
        <v>289499.99599999998</v>
      </c>
      <c r="H24" s="746"/>
      <c r="I24" s="396"/>
      <c r="J24" s="744">
        <f>SUM(J21:J23)</f>
        <v>0</v>
      </c>
      <c r="K24" s="412"/>
      <c r="L24" s="396"/>
      <c r="M24" s="397">
        <f>SUM(M21:M23)</f>
        <v>0</v>
      </c>
    </row>
    <row r="25" spans="1:13" ht="13.5" thickBot="1" x14ac:dyDescent="0.25">
      <c r="A25" s="2299"/>
      <c r="B25" s="2301" t="s">
        <v>927</v>
      </c>
      <c r="C25" s="2302"/>
      <c r="D25" s="2302"/>
      <c r="E25" s="411">
        <v>4004</v>
      </c>
      <c r="F25" s="141">
        <v>20</v>
      </c>
      <c r="G25" s="335">
        <f t="shared" si="1"/>
        <v>80080</v>
      </c>
      <c r="H25" s="735">
        <v>4004</v>
      </c>
      <c r="I25" s="141">
        <v>20</v>
      </c>
      <c r="J25" s="741">
        <f t="shared" si="2"/>
        <v>80080</v>
      </c>
      <c r="K25" s="411">
        <v>4004</v>
      </c>
      <c r="L25" s="141">
        <v>20</v>
      </c>
      <c r="M25" s="335">
        <f t="shared" si="3"/>
        <v>80080</v>
      </c>
    </row>
    <row r="26" spans="1:13" ht="12.75" customHeight="1" x14ac:dyDescent="0.2">
      <c r="A26" s="2299"/>
      <c r="B26" s="2301" t="s">
        <v>927</v>
      </c>
      <c r="C26" s="2302"/>
      <c r="D26" s="2302"/>
      <c r="E26" s="411">
        <v>383</v>
      </c>
      <c r="F26" s="141">
        <v>240</v>
      </c>
      <c r="G26" s="335">
        <f t="shared" si="1"/>
        <v>91920</v>
      </c>
      <c r="H26" s="735">
        <v>383</v>
      </c>
      <c r="I26" s="141">
        <v>240</v>
      </c>
      <c r="J26" s="741">
        <f t="shared" si="2"/>
        <v>91920</v>
      </c>
      <c r="K26" s="411">
        <v>383</v>
      </c>
      <c r="L26" s="141">
        <v>240</v>
      </c>
      <c r="M26" s="335">
        <f t="shared" si="3"/>
        <v>91920</v>
      </c>
    </row>
    <row r="27" spans="1:13" ht="13.5" thickBot="1" x14ac:dyDescent="0.25">
      <c r="A27" s="2300"/>
      <c r="B27" s="2296" t="s">
        <v>170</v>
      </c>
      <c r="C27" s="2297"/>
      <c r="D27" s="2297"/>
      <c r="E27" s="412"/>
      <c r="F27" s="396"/>
      <c r="G27" s="397">
        <f>SUM(G25:G26)</f>
        <v>172000</v>
      </c>
      <c r="H27" s="746"/>
      <c r="I27" s="396"/>
      <c r="J27" s="744">
        <f>SUM(J25:J26)</f>
        <v>172000</v>
      </c>
      <c r="K27" s="412"/>
      <c r="L27" s="396"/>
      <c r="M27" s="397">
        <f>SUM(M25:M26)</f>
        <v>172000</v>
      </c>
    </row>
    <row r="28" spans="1:13" x14ac:dyDescent="0.2">
      <c r="A28" s="2294">
        <v>2</v>
      </c>
      <c r="B28" s="2291" t="s">
        <v>883</v>
      </c>
      <c r="C28" s="2303"/>
      <c r="D28" s="2303"/>
      <c r="E28" s="410"/>
      <c r="F28" s="331"/>
      <c r="G28" s="398">
        <f t="shared" si="1"/>
        <v>0</v>
      </c>
      <c r="H28" s="736"/>
      <c r="I28" s="331"/>
      <c r="J28" s="742">
        <f t="shared" si="2"/>
        <v>0</v>
      </c>
      <c r="K28" s="410"/>
      <c r="L28" s="331"/>
      <c r="M28" s="398">
        <f t="shared" si="3"/>
        <v>0</v>
      </c>
    </row>
    <row r="29" spans="1:13" x14ac:dyDescent="0.2">
      <c r="A29" s="2294"/>
      <c r="B29" s="2291" t="s">
        <v>883</v>
      </c>
      <c r="C29" s="2303"/>
      <c r="D29" s="2303"/>
      <c r="E29" s="411">
        <v>6</v>
      </c>
      <c r="F29" s="141">
        <v>75000</v>
      </c>
      <c r="G29" s="335">
        <f t="shared" si="1"/>
        <v>450000</v>
      </c>
      <c r="H29" s="735"/>
      <c r="I29" s="141"/>
      <c r="J29" s="741">
        <f t="shared" si="2"/>
        <v>0</v>
      </c>
      <c r="K29" s="411"/>
      <c r="L29" s="141"/>
      <c r="M29" s="335">
        <f t="shared" si="3"/>
        <v>0</v>
      </c>
    </row>
    <row r="30" spans="1:13" x14ac:dyDescent="0.2">
      <c r="A30" s="2294"/>
      <c r="B30" s="2291" t="s">
        <v>883</v>
      </c>
      <c r="C30" s="2303"/>
      <c r="D30" s="2303"/>
      <c r="E30" s="411">
        <v>6</v>
      </c>
      <c r="F30" s="141">
        <v>177744.06400000001</v>
      </c>
      <c r="G30" s="335">
        <f t="shared" si="1"/>
        <v>1066464.3840000001</v>
      </c>
      <c r="H30" s="735"/>
      <c r="I30" s="141"/>
      <c r="J30" s="741">
        <f t="shared" si="2"/>
        <v>0</v>
      </c>
      <c r="K30" s="411"/>
      <c r="L30" s="141"/>
      <c r="M30" s="335">
        <f t="shared" si="3"/>
        <v>0</v>
      </c>
    </row>
    <row r="31" spans="1:13" ht="13.5" thickBot="1" x14ac:dyDescent="0.25">
      <c r="A31" s="2262"/>
      <c r="B31" s="2296" t="s">
        <v>170</v>
      </c>
      <c r="C31" s="2297"/>
      <c r="D31" s="2297"/>
      <c r="E31" s="412"/>
      <c r="F31" s="396"/>
      <c r="G31" s="397">
        <f>SUM(G28:G30)</f>
        <v>1516464.3840000001</v>
      </c>
      <c r="H31" s="746"/>
      <c r="I31" s="396"/>
      <c r="J31" s="744">
        <f>SUM(J28:J30)</f>
        <v>0</v>
      </c>
      <c r="K31" s="412"/>
      <c r="L31" s="396"/>
      <c r="M31" s="397">
        <f>SUM(M28:M30)</f>
        <v>0</v>
      </c>
    </row>
    <row r="32" spans="1:13" ht="13.5" thickBot="1" x14ac:dyDescent="0.25">
      <c r="A32" s="341"/>
      <c r="B32" s="2280" t="s">
        <v>723</v>
      </c>
      <c r="C32" s="2281"/>
      <c r="D32" s="2281"/>
      <c r="E32" s="738"/>
      <c r="F32" s="306"/>
      <c r="G32" s="628">
        <f>+G31+G27+G24</f>
        <v>1977964.3800000001</v>
      </c>
      <c r="H32" s="737"/>
      <c r="I32" s="306"/>
      <c r="J32" s="743">
        <f>+J31+J27+J24</f>
        <v>172000</v>
      </c>
      <c r="K32" s="738"/>
      <c r="L32" s="306"/>
      <c r="M32" s="628">
        <f>+M31+M27+M24</f>
        <v>172000</v>
      </c>
    </row>
  </sheetData>
  <mergeCells count="37">
    <mergeCell ref="B25:D25"/>
    <mergeCell ref="B29:D29"/>
    <mergeCell ref="B30:D30"/>
    <mergeCell ref="B26:D26"/>
    <mergeCell ref="B27:D27"/>
    <mergeCell ref="B28:D28"/>
    <mergeCell ref="B32:D32"/>
    <mergeCell ref="E14:N14"/>
    <mergeCell ref="E17:M17"/>
    <mergeCell ref="B17:D19"/>
    <mergeCell ref="H18:J18"/>
    <mergeCell ref="K18:M18"/>
    <mergeCell ref="A16:H16"/>
    <mergeCell ref="A17:A19"/>
    <mergeCell ref="B31:D31"/>
    <mergeCell ref="B23:D23"/>
    <mergeCell ref="A21:A24"/>
    <mergeCell ref="A25:A27"/>
    <mergeCell ref="A28:A31"/>
    <mergeCell ref="B21:D21"/>
    <mergeCell ref="B22:D22"/>
    <mergeCell ref="B24:D24"/>
    <mergeCell ref="A1:H1"/>
    <mergeCell ref="B20:D20"/>
    <mergeCell ref="A5:H6"/>
    <mergeCell ref="A7:H7"/>
    <mergeCell ref="A8:H8"/>
    <mergeCell ref="A9:H9"/>
    <mergeCell ref="A10:H10"/>
    <mergeCell ref="A11:H11"/>
    <mergeCell ref="A12:H12"/>
    <mergeCell ref="E13:G13"/>
    <mergeCell ref="E18:G18"/>
    <mergeCell ref="A2:N2"/>
    <mergeCell ref="A3:L3"/>
    <mergeCell ref="J5:L5"/>
    <mergeCell ref="I5:I6"/>
  </mergeCells>
  <phoneticPr fontId="12" type="noConversion"/>
  <pageMargins left="0.74803149606299213" right="0.15748031496062992" top="0.31496062992125984" bottom="0.23622047244094491" header="0.19685039370078741" footer="0.15748031496062992"/>
  <pageSetup paperSize="9" scale="8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5">
    <tabColor rgb="FFFFFF00"/>
    <pageSetUpPr fitToPage="1"/>
  </sheetPr>
  <dimension ref="A1:S62"/>
  <sheetViews>
    <sheetView view="pageBreakPreview" topLeftCell="A7" zoomScale="90" zoomScaleNormal="100" zoomScaleSheetLayoutView="90" workbookViewId="0">
      <selection activeCell="N16" sqref="N16"/>
    </sheetView>
  </sheetViews>
  <sheetFormatPr defaultColWidth="9.140625" defaultRowHeight="12.75" outlineLevelRow="1" x14ac:dyDescent="0.2"/>
  <cols>
    <col min="1" max="1" width="7.85546875" style="107" customWidth="1"/>
    <col min="2" max="2" width="18.7109375" style="107" customWidth="1"/>
    <col min="3" max="3" width="10.5703125" style="107" customWidth="1"/>
    <col min="4" max="4" width="12.5703125" style="107" customWidth="1"/>
    <col min="5" max="19" width="10" style="107" customWidth="1"/>
    <col min="20" max="16384" width="9.140625" style="107"/>
  </cols>
  <sheetData>
    <row r="1" spans="1:19" s="340" customFormat="1" ht="15.75" customHeight="1" x14ac:dyDescent="0.2">
      <c r="A1" s="2309" t="s">
        <v>326</v>
      </c>
      <c r="B1" s="2309"/>
      <c r="C1" s="2309"/>
      <c r="D1" s="2309"/>
      <c r="E1" s="2309"/>
      <c r="F1" s="2309"/>
      <c r="G1" s="2309"/>
      <c r="H1" s="2309"/>
      <c r="I1" s="2309"/>
      <c r="J1" s="2309"/>
    </row>
    <row r="2" spans="1:19" s="32" customFormat="1" ht="15.75" x14ac:dyDescent="0.2">
      <c r="A2" s="1733"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733"/>
      <c r="C2" s="1733"/>
      <c r="D2" s="1733"/>
      <c r="E2" s="1733"/>
      <c r="F2" s="1733"/>
      <c r="G2" s="1733"/>
      <c r="H2" s="1733"/>
      <c r="I2" s="1733"/>
      <c r="J2" s="1733"/>
      <c r="K2" s="1733"/>
      <c r="L2" s="1733"/>
      <c r="M2" s="1733"/>
      <c r="N2" s="363"/>
    </row>
    <row r="3" spans="1:19" s="11" customFormat="1" x14ac:dyDescent="0.2">
      <c r="A3" s="1335" t="str">
        <f>+'Прилож.№ 1_Раздел1'!B17</f>
        <v>14 октября</v>
      </c>
      <c r="B3" s="1335"/>
      <c r="C3" s="1335"/>
      <c r="D3" s="1335"/>
      <c r="E3" s="1335"/>
      <c r="F3" s="1335"/>
      <c r="G3" s="1335"/>
      <c r="H3" s="1335"/>
      <c r="I3" s="1335"/>
      <c r="J3" s="1335"/>
      <c r="K3" s="1335"/>
    </row>
    <row r="4" spans="1:19" s="340" customFormat="1" ht="15.75" customHeight="1" thickBot="1" x14ac:dyDescent="0.25">
      <c r="A4" s="330"/>
      <c r="B4" s="330"/>
      <c r="C4" s="330"/>
      <c r="D4" s="330"/>
      <c r="E4" s="330"/>
      <c r="F4" s="330"/>
      <c r="G4" s="330"/>
      <c r="H4" s="330"/>
      <c r="I4" s="330"/>
      <c r="J4" s="330"/>
    </row>
    <row r="5" spans="1:19" ht="19.5" customHeight="1" x14ac:dyDescent="0.2">
      <c r="A5" s="1809" t="s">
        <v>423</v>
      </c>
      <c r="B5" s="1810"/>
      <c r="C5" s="1810"/>
      <c r="D5" s="1810"/>
      <c r="E5" s="1810"/>
      <c r="F5" s="1810"/>
      <c r="G5" s="1810"/>
      <c r="H5" s="1810"/>
      <c r="I5" s="1810"/>
      <c r="J5" s="1810"/>
      <c r="K5" s="1810"/>
      <c r="L5" s="1811"/>
      <c r="M5" s="1817" t="s">
        <v>422</v>
      </c>
      <c r="N5" s="1819" t="s">
        <v>209</v>
      </c>
      <c r="O5" s="1820"/>
      <c r="P5" s="1821"/>
    </row>
    <row r="6" spans="1:19" ht="18.75" customHeight="1" x14ac:dyDescent="0.2">
      <c r="A6" s="1812"/>
      <c r="B6" s="1813"/>
      <c r="C6" s="1813"/>
      <c r="D6" s="1813"/>
      <c r="E6" s="1813"/>
      <c r="F6" s="1813"/>
      <c r="G6" s="1813"/>
      <c r="H6" s="1813"/>
      <c r="I6" s="1813"/>
      <c r="J6" s="1813"/>
      <c r="K6" s="1813"/>
      <c r="L6" s="1814"/>
      <c r="M6" s="1818"/>
      <c r="N6" s="324" t="s">
        <v>872</v>
      </c>
      <c r="O6" s="324" t="s">
        <v>850</v>
      </c>
      <c r="P6" s="289" t="s">
        <v>1055</v>
      </c>
    </row>
    <row r="7" spans="1:19" ht="13.5" thickBot="1" x14ac:dyDescent="0.25">
      <c r="A7" s="2239">
        <v>1</v>
      </c>
      <c r="B7" s="2240"/>
      <c r="C7" s="2240"/>
      <c r="D7" s="2240"/>
      <c r="E7" s="2240"/>
      <c r="F7" s="2240"/>
      <c r="G7" s="2240"/>
      <c r="H7" s="2240"/>
      <c r="I7" s="2240"/>
      <c r="J7" s="2240"/>
      <c r="K7" s="2240"/>
      <c r="L7" s="2241"/>
      <c r="M7" s="290">
        <v>2</v>
      </c>
      <c r="N7" s="290">
        <v>3</v>
      </c>
      <c r="O7" s="290">
        <v>4</v>
      </c>
      <c r="P7" s="291">
        <v>5</v>
      </c>
    </row>
    <row r="8" spans="1:19" ht="17.25" customHeight="1" x14ac:dyDescent="0.2">
      <c r="A8" s="2310" t="s">
        <v>439</v>
      </c>
      <c r="B8" s="2311"/>
      <c r="C8" s="2311"/>
      <c r="D8" s="2311"/>
      <c r="E8" s="2311"/>
      <c r="F8" s="2311"/>
      <c r="G8" s="2311"/>
      <c r="H8" s="2311"/>
      <c r="I8" s="2311"/>
      <c r="J8" s="2311"/>
      <c r="K8" s="2311"/>
      <c r="L8" s="2312"/>
      <c r="M8" s="323"/>
      <c r="N8" s="165">
        <f>+N10+N11+N12</f>
        <v>348016.08999999997</v>
      </c>
      <c r="O8" s="165">
        <f t="shared" ref="O8:P8" si="0">+O10+O11+O12</f>
        <v>166000</v>
      </c>
      <c r="P8" s="165">
        <f t="shared" si="0"/>
        <v>166000</v>
      </c>
    </row>
    <row r="9" spans="1:19" ht="13.5" customHeight="1" x14ac:dyDescent="0.2">
      <c r="A9" s="2313" t="s">
        <v>230</v>
      </c>
      <c r="B9" s="2314"/>
      <c r="C9" s="2314"/>
      <c r="D9" s="2314"/>
      <c r="E9" s="2314"/>
      <c r="F9" s="2314"/>
      <c r="G9" s="2314"/>
      <c r="H9" s="2314"/>
      <c r="I9" s="2314"/>
      <c r="J9" s="2314"/>
      <c r="K9" s="2314"/>
      <c r="L9" s="2315"/>
      <c r="M9" s="155"/>
      <c r="N9" s="100"/>
      <c r="O9" s="100"/>
      <c r="P9" s="292"/>
    </row>
    <row r="10" spans="1:19" ht="15" customHeight="1" x14ac:dyDescent="0.2">
      <c r="A10" s="2313" t="s">
        <v>347</v>
      </c>
      <c r="B10" s="2314"/>
      <c r="C10" s="2314"/>
      <c r="D10" s="2314"/>
      <c r="E10" s="2314"/>
      <c r="F10" s="2314"/>
      <c r="G10" s="2314"/>
      <c r="H10" s="2314"/>
      <c r="I10" s="2314"/>
      <c r="J10" s="2314"/>
      <c r="K10" s="2314"/>
      <c r="L10" s="2315"/>
      <c r="M10" s="155">
        <v>4</v>
      </c>
      <c r="N10" s="100">
        <v>158500</v>
      </c>
      <c r="O10" s="100">
        <v>166000</v>
      </c>
      <c r="P10" s="292">
        <v>166000</v>
      </c>
    </row>
    <row r="11" spans="1:19" ht="14.45" customHeight="1" x14ac:dyDescent="0.2">
      <c r="A11" s="2313" t="s">
        <v>348</v>
      </c>
      <c r="B11" s="2314"/>
      <c r="C11" s="2314"/>
      <c r="D11" s="2314"/>
      <c r="E11" s="2314"/>
      <c r="F11" s="2314"/>
      <c r="G11" s="2314"/>
      <c r="H11" s="2314"/>
      <c r="I11" s="2314"/>
      <c r="J11" s="2314"/>
      <c r="K11" s="2314"/>
      <c r="L11" s="2315"/>
      <c r="M11" s="155">
        <v>5</v>
      </c>
      <c r="N11" s="100">
        <f>+G33+F53</f>
        <v>0</v>
      </c>
      <c r="O11" s="100">
        <f>+L33+J53</f>
        <v>0</v>
      </c>
      <c r="P11" s="292">
        <f>+Q33+N53</f>
        <v>0</v>
      </c>
    </row>
    <row r="12" spans="1:19" ht="12.6" customHeight="1" thickBot="1" x14ac:dyDescent="0.25">
      <c r="A12" s="2323" t="s">
        <v>349</v>
      </c>
      <c r="B12" s="2324"/>
      <c r="C12" s="2324"/>
      <c r="D12" s="2324"/>
      <c r="E12" s="2324"/>
      <c r="F12" s="2324"/>
      <c r="G12" s="2324"/>
      <c r="H12" s="2324"/>
      <c r="I12" s="2324"/>
      <c r="J12" s="2324"/>
      <c r="K12" s="2324"/>
      <c r="L12" s="2325"/>
      <c r="M12" s="293">
        <v>2</v>
      </c>
      <c r="N12" s="283">
        <v>189516.09</v>
      </c>
      <c r="O12" s="283">
        <f>+L38+J59</f>
        <v>0</v>
      </c>
      <c r="P12" s="294">
        <f>+Q38+N59</f>
        <v>0</v>
      </c>
    </row>
    <row r="13" spans="1:19" ht="11.25" customHeight="1" x14ac:dyDescent="0.2">
      <c r="A13" s="170"/>
      <c r="B13" s="170"/>
      <c r="C13" s="170"/>
      <c r="D13" s="170"/>
      <c r="E13" s="170"/>
      <c r="F13" s="170"/>
    </row>
    <row r="14" spans="1:19" ht="12.75" customHeight="1" x14ac:dyDescent="0.2">
      <c r="A14" s="2306" t="s">
        <v>305</v>
      </c>
      <c r="B14" s="2306"/>
      <c r="C14" s="86">
        <v>223</v>
      </c>
      <c r="D14" s="1799" t="s">
        <v>330</v>
      </c>
      <c r="E14" s="1799"/>
      <c r="F14" s="1799"/>
      <c r="G14" s="129"/>
      <c r="H14" s="129"/>
      <c r="I14" s="129"/>
      <c r="J14" s="129"/>
      <c r="K14" s="129"/>
      <c r="L14" s="129"/>
      <c r="M14" s="129"/>
      <c r="N14" s="129"/>
      <c r="O14" s="129"/>
    </row>
    <row r="15" spans="1:19" s="129" customFormat="1" ht="10.5" customHeight="1" x14ac:dyDescent="0.2">
      <c r="A15" s="2306" t="s">
        <v>306</v>
      </c>
      <c r="B15" s="2306"/>
      <c r="C15" s="86">
        <v>244</v>
      </c>
      <c r="D15" s="1799" t="s">
        <v>323</v>
      </c>
      <c r="E15" s="1799"/>
      <c r="F15" s="1799"/>
      <c r="G15" s="1799"/>
      <c r="H15" s="1799"/>
      <c r="I15" s="1799"/>
      <c r="J15" s="1799"/>
      <c r="K15" s="1799"/>
      <c r="L15" s="1799"/>
      <c r="M15" s="1799"/>
      <c r="N15" s="1799"/>
      <c r="O15" s="1799"/>
      <c r="P15" s="1799"/>
      <c r="Q15" s="1799"/>
      <c r="R15" s="1799"/>
      <c r="S15" s="1799"/>
    </row>
    <row r="16" spans="1:19" ht="9.75" customHeight="1" x14ac:dyDescent="0.2">
      <c r="A16" s="113"/>
      <c r="B16" s="160"/>
      <c r="C16" s="160"/>
      <c r="D16" s="160"/>
      <c r="E16" s="160"/>
      <c r="F16" s="160"/>
    </row>
    <row r="17" spans="1:17" s="129" customFormat="1" ht="21" customHeight="1" x14ac:dyDescent="0.2">
      <c r="A17" s="1799" t="s">
        <v>729</v>
      </c>
      <c r="B17" s="1799"/>
      <c r="C17" s="1799"/>
      <c r="D17" s="1799"/>
      <c r="E17" s="1799"/>
      <c r="F17" s="1799"/>
      <c r="G17" s="1799"/>
      <c r="H17" s="1799"/>
      <c r="I17" s="1799"/>
      <c r="J17" s="1799"/>
    </row>
    <row r="18" spans="1:17" ht="21.75" customHeight="1" thickBot="1" x14ac:dyDescent="0.25">
      <c r="A18" s="2307" t="s">
        <v>1059</v>
      </c>
      <c r="B18" s="2307"/>
      <c r="C18" s="2307"/>
      <c r="D18" s="2307"/>
      <c r="E18" s="2307"/>
      <c r="F18" s="2307"/>
      <c r="G18" s="2307"/>
      <c r="H18" s="2307"/>
      <c r="I18" s="2307"/>
      <c r="J18" s="2307"/>
    </row>
    <row r="19" spans="1:17" ht="18" customHeight="1" thickBot="1" x14ac:dyDescent="0.25">
      <c r="A19" s="2050" t="s">
        <v>422</v>
      </c>
      <c r="B19" s="1788" t="s">
        <v>726</v>
      </c>
      <c r="C19" s="1811" t="s">
        <v>209</v>
      </c>
      <c r="D19" s="1817"/>
      <c r="E19" s="1817"/>
      <c r="F19" s="1817"/>
      <c r="G19" s="1817"/>
      <c r="H19" s="1817"/>
      <c r="I19" s="1817"/>
      <c r="J19" s="1817"/>
      <c r="K19" s="1817"/>
      <c r="L19" s="1817"/>
      <c r="M19" s="1817"/>
      <c r="N19" s="1817"/>
      <c r="O19" s="1817"/>
      <c r="P19" s="1817"/>
      <c r="Q19" s="2051"/>
    </row>
    <row r="20" spans="1:17" ht="15" customHeight="1" x14ac:dyDescent="0.2">
      <c r="A20" s="2047"/>
      <c r="B20" s="2046"/>
      <c r="C20" s="1991" t="s">
        <v>849</v>
      </c>
      <c r="D20" s="1788"/>
      <c r="E20" s="1788"/>
      <c r="F20" s="1788"/>
      <c r="G20" s="1819"/>
      <c r="H20" s="1786" t="s">
        <v>850</v>
      </c>
      <c r="I20" s="1788"/>
      <c r="J20" s="1788"/>
      <c r="K20" s="1788"/>
      <c r="L20" s="1790"/>
      <c r="M20" s="1991" t="s">
        <v>1055</v>
      </c>
      <c r="N20" s="1788"/>
      <c r="O20" s="1788"/>
      <c r="P20" s="1788"/>
      <c r="Q20" s="1790"/>
    </row>
    <row r="21" spans="1:17" ht="16.899999999999999" customHeight="1" x14ac:dyDescent="0.2">
      <c r="A21" s="2047"/>
      <c r="B21" s="2046"/>
      <c r="C21" s="2304" t="s">
        <v>1058</v>
      </c>
      <c r="D21" s="2305"/>
      <c r="E21" s="2305" t="s">
        <v>1057</v>
      </c>
      <c r="F21" s="2305"/>
      <c r="G21" s="1822" t="s">
        <v>252</v>
      </c>
      <c r="H21" s="2316" t="s">
        <v>847</v>
      </c>
      <c r="I21" s="2305"/>
      <c r="J21" s="2305" t="s">
        <v>847</v>
      </c>
      <c r="K21" s="2305"/>
      <c r="L21" s="2317" t="s">
        <v>252</v>
      </c>
      <c r="M21" s="2304" t="s">
        <v>847</v>
      </c>
      <c r="N21" s="2305"/>
      <c r="O21" s="2305" t="s">
        <v>847</v>
      </c>
      <c r="P21" s="2305"/>
      <c r="Q21" s="2317" t="s">
        <v>252</v>
      </c>
    </row>
    <row r="22" spans="1:17" ht="34.9" customHeight="1" thickBot="1" x14ac:dyDescent="0.25">
      <c r="A22" s="2308"/>
      <c r="B22" s="1789"/>
      <c r="C22" s="356" t="s">
        <v>327</v>
      </c>
      <c r="D22" s="290" t="s">
        <v>249</v>
      </c>
      <c r="E22" s="290" t="s">
        <v>327</v>
      </c>
      <c r="F22" s="290" t="s">
        <v>249</v>
      </c>
      <c r="G22" s="1880"/>
      <c r="H22" s="360" t="s">
        <v>327</v>
      </c>
      <c r="I22" s="290" t="s">
        <v>249</v>
      </c>
      <c r="J22" s="290" t="s">
        <v>327</v>
      </c>
      <c r="K22" s="290" t="s">
        <v>249</v>
      </c>
      <c r="L22" s="2318"/>
      <c r="M22" s="356" t="s">
        <v>327</v>
      </c>
      <c r="N22" s="290" t="s">
        <v>249</v>
      </c>
      <c r="O22" s="290" t="s">
        <v>327</v>
      </c>
      <c r="P22" s="290" t="s">
        <v>249</v>
      </c>
      <c r="Q22" s="2318"/>
    </row>
    <row r="23" spans="1:17" s="345" customFormat="1" ht="11.45" customHeight="1" thickBot="1" x14ac:dyDescent="0.25">
      <c r="A23" s="353">
        <v>1</v>
      </c>
      <c r="B23" s="347">
        <v>2</v>
      </c>
      <c r="C23" s="357">
        <v>5</v>
      </c>
      <c r="D23" s="347">
        <v>6</v>
      </c>
      <c r="E23" s="347">
        <f>+D23+1</f>
        <v>7</v>
      </c>
      <c r="F23" s="347">
        <f t="shared" ref="F23:Q23" si="1">+E23+1</f>
        <v>8</v>
      </c>
      <c r="G23" s="355">
        <f t="shared" si="1"/>
        <v>9</v>
      </c>
      <c r="H23" s="353">
        <f t="shared" si="1"/>
        <v>10</v>
      </c>
      <c r="I23" s="347">
        <f t="shared" si="1"/>
        <v>11</v>
      </c>
      <c r="J23" s="347">
        <f t="shared" si="1"/>
        <v>12</v>
      </c>
      <c r="K23" s="347">
        <f t="shared" si="1"/>
        <v>13</v>
      </c>
      <c r="L23" s="354">
        <f t="shared" si="1"/>
        <v>14</v>
      </c>
      <c r="M23" s="357">
        <f t="shared" si="1"/>
        <v>15</v>
      </c>
      <c r="N23" s="347">
        <f t="shared" si="1"/>
        <v>16</v>
      </c>
      <c r="O23" s="347">
        <f t="shared" si="1"/>
        <v>17</v>
      </c>
      <c r="P23" s="347">
        <f t="shared" si="1"/>
        <v>18</v>
      </c>
      <c r="Q23" s="347">
        <f t="shared" si="1"/>
        <v>19</v>
      </c>
    </row>
    <row r="24" spans="1:17" ht="25.5" x14ac:dyDescent="0.2">
      <c r="A24" s="2196">
        <v>4</v>
      </c>
      <c r="B24" s="348" t="s">
        <v>864</v>
      </c>
      <c r="C24" s="358">
        <v>450</v>
      </c>
      <c r="D24" s="349">
        <v>23.94</v>
      </c>
      <c r="E24" s="764">
        <v>450</v>
      </c>
      <c r="F24" s="349">
        <v>26.29</v>
      </c>
      <c r="G24" s="373">
        <f>ROUND(C24*D24+E24*F24,2)</f>
        <v>22603.5</v>
      </c>
      <c r="H24" s="361">
        <v>900</v>
      </c>
      <c r="I24" s="349">
        <v>26.29</v>
      </c>
      <c r="J24" s="349"/>
      <c r="K24" s="349"/>
      <c r="L24" s="350">
        <f>ROUND(H24*I24+J24*K24,2)</f>
        <v>23661</v>
      </c>
      <c r="M24" s="358">
        <v>900</v>
      </c>
      <c r="N24" s="349">
        <v>26.29</v>
      </c>
      <c r="O24" s="349"/>
      <c r="P24" s="349"/>
      <c r="Q24" s="350">
        <f>ROUND(M24*N24+O24*P24,2)</f>
        <v>23661</v>
      </c>
    </row>
    <row r="25" spans="1:17" x14ac:dyDescent="0.2">
      <c r="A25" s="2197"/>
      <c r="B25" s="328" t="s">
        <v>865</v>
      </c>
      <c r="C25" s="359">
        <v>386</v>
      </c>
      <c r="D25" s="346">
        <v>18.68</v>
      </c>
      <c r="E25" s="346">
        <v>387</v>
      </c>
      <c r="F25" s="346">
        <v>20.51</v>
      </c>
      <c r="G25" s="369">
        <f t="shared" ref="G25:G27" si="2">ROUND(C25*D25+E25*F25,2)</f>
        <v>15147.85</v>
      </c>
      <c r="H25" s="362">
        <v>773</v>
      </c>
      <c r="I25" s="346">
        <v>20.51</v>
      </c>
      <c r="J25" s="346"/>
      <c r="K25" s="346"/>
      <c r="L25" s="351">
        <f t="shared" ref="L25:L27" si="3">ROUND(H25*I25+J25*K25,2)</f>
        <v>15854.23</v>
      </c>
      <c r="M25" s="359">
        <v>773</v>
      </c>
      <c r="N25" s="346">
        <v>20.51</v>
      </c>
      <c r="O25" s="346"/>
      <c r="P25" s="346"/>
      <c r="Q25" s="351">
        <f t="shared" ref="Q25:Q27" si="4">ROUND(M25*N25+O25*P25,2)</f>
        <v>15854.23</v>
      </c>
    </row>
    <row r="26" spans="1:17" ht="38.25" x14ac:dyDescent="0.2">
      <c r="A26" s="2197"/>
      <c r="B26" s="328" t="s">
        <v>1006</v>
      </c>
      <c r="C26" s="359"/>
      <c r="D26" s="346"/>
      <c r="E26" s="346"/>
      <c r="F26" s="346"/>
      <c r="G26" s="369">
        <f t="shared" si="2"/>
        <v>0</v>
      </c>
      <c r="H26" s="362"/>
      <c r="I26" s="346"/>
      <c r="J26" s="346"/>
      <c r="K26" s="346"/>
      <c r="L26" s="351">
        <f t="shared" si="3"/>
        <v>0</v>
      </c>
      <c r="M26" s="359"/>
      <c r="N26" s="346"/>
      <c r="O26" s="346"/>
      <c r="P26" s="346"/>
      <c r="Q26" s="351">
        <f t="shared" si="4"/>
        <v>0</v>
      </c>
    </row>
    <row r="27" spans="1:17" x14ac:dyDescent="0.2">
      <c r="A27" s="2197"/>
      <c r="B27" s="328" t="s">
        <v>1007</v>
      </c>
      <c r="C27" s="359"/>
      <c r="D27" s="346"/>
      <c r="E27" s="371"/>
      <c r="F27" s="346"/>
      <c r="G27" s="369">
        <f t="shared" si="2"/>
        <v>0</v>
      </c>
      <c r="H27" s="362"/>
      <c r="I27" s="346"/>
      <c r="J27" s="346"/>
      <c r="K27" s="346"/>
      <c r="L27" s="351">
        <f t="shared" si="3"/>
        <v>0</v>
      </c>
      <c r="M27" s="359"/>
      <c r="N27" s="346"/>
      <c r="O27" s="346"/>
      <c r="P27" s="346"/>
      <c r="Q27" s="351">
        <f t="shared" si="4"/>
        <v>0</v>
      </c>
    </row>
    <row r="28" spans="1:17" ht="13.5" thickBot="1" x14ac:dyDescent="0.25">
      <c r="A28" s="2319"/>
      <c r="B28" s="378" t="s">
        <v>2</v>
      </c>
      <c r="C28" s="392"/>
      <c r="D28" s="379"/>
      <c r="E28" s="380"/>
      <c r="F28" s="379"/>
      <c r="G28" s="381">
        <f>SUM(G24:G27)</f>
        <v>37751.35</v>
      </c>
      <c r="H28" s="382"/>
      <c r="I28" s="380"/>
      <c r="J28" s="380"/>
      <c r="K28" s="380"/>
      <c r="L28" s="383">
        <f>SUM(L24:L27)</f>
        <v>39515.229999999996</v>
      </c>
      <c r="M28" s="1072"/>
      <c r="N28" s="380"/>
      <c r="O28" s="380"/>
      <c r="P28" s="380"/>
      <c r="Q28" s="383">
        <f>SUM(Q24:Q27)</f>
        <v>39515.229999999996</v>
      </c>
    </row>
    <row r="29" spans="1:17" hidden="1" outlineLevel="1" x14ac:dyDescent="0.2">
      <c r="A29" s="2196">
        <v>5</v>
      </c>
      <c r="B29" s="348"/>
      <c r="C29" s="358"/>
      <c r="D29" s="349"/>
      <c r="E29" s="764"/>
      <c r="F29" s="349"/>
      <c r="G29" s="373">
        <f t="shared" ref="G29:G32" si="5">ROUND(C29*D29+E29*F29,2)</f>
        <v>0</v>
      </c>
      <c r="H29" s="370"/>
      <c r="I29" s="371"/>
      <c r="J29" s="371"/>
      <c r="K29" s="371"/>
      <c r="L29" s="372">
        <f t="shared" ref="L29:L32" si="6">ROUND(H29*I29+J29*K29,2)</f>
        <v>0</v>
      </c>
      <c r="M29" s="370"/>
      <c r="N29" s="371"/>
      <c r="O29" s="371"/>
      <c r="P29" s="371"/>
      <c r="Q29" s="372">
        <f t="shared" ref="Q29:Q32" si="7">ROUND(M29*N29+O29*P29,2)</f>
        <v>0</v>
      </c>
    </row>
    <row r="30" spans="1:17" hidden="1" outlineLevel="1" x14ac:dyDescent="0.2">
      <c r="A30" s="2197"/>
      <c r="B30" s="328"/>
      <c r="C30" s="359"/>
      <c r="D30" s="346"/>
      <c r="E30" s="346"/>
      <c r="F30" s="346"/>
      <c r="G30" s="369">
        <f t="shared" si="5"/>
        <v>0</v>
      </c>
      <c r="H30" s="362"/>
      <c r="I30" s="346"/>
      <c r="J30" s="346"/>
      <c r="K30" s="346"/>
      <c r="L30" s="351">
        <f t="shared" si="6"/>
        <v>0</v>
      </c>
      <c r="M30" s="362"/>
      <c r="N30" s="346"/>
      <c r="O30" s="346"/>
      <c r="P30" s="346"/>
      <c r="Q30" s="351">
        <f t="shared" si="7"/>
        <v>0</v>
      </c>
    </row>
    <row r="31" spans="1:17" hidden="1" outlineLevel="1" x14ac:dyDescent="0.2">
      <c r="A31" s="2197"/>
      <c r="B31" s="328"/>
      <c r="C31" s="359"/>
      <c r="D31" s="346"/>
      <c r="E31" s="346"/>
      <c r="F31" s="346"/>
      <c r="G31" s="369">
        <f t="shared" si="5"/>
        <v>0</v>
      </c>
      <c r="H31" s="362"/>
      <c r="I31" s="346"/>
      <c r="J31" s="346"/>
      <c r="K31" s="346"/>
      <c r="L31" s="351">
        <f t="shared" si="6"/>
        <v>0</v>
      </c>
      <c r="M31" s="362"/>
      <c r="N31" s="346"/>
      <c r="O31" s="346"/>
      <c r="P31" s="346"/>
      <c r="Q31" s="351">
        <f t="shared" si="7"/>
        <v>0</v>
      </c>
    </row>
    <row r="32" spans="1:17" hidden="1" outlineLevel="1" x14ac:dyDescent="0.2">
      <c r="A32" s="2197"/>
      <c r="B32" s="328"/>
      <c r="C32" s="359"/>
      <c r="D32" s="346"/>
      <c r="E32" s="371"/>
      <c r="F32" s="346"/>
      <c r="G32" s="369">
        <f t="shared" si="5"/>
        <v>0</v>
      </c>
      <c r="H32" s="362"/>
      <c r="I32" s="346"/>
      <c r="J32" s="346"/>
      <c r="K32" s="346"/>
      <c r="L32" s="351">
        <f t="shared" si="6"/>
        <v>0</v>
      </c>
      <c r="M32" s="362"/>
      <c r="N32" s="346"/>
      <c r="O32" s="346"/>
      <c r="P32" s="346"/>
      <c r="Q32" s="351">
        <f t="shared" si="7"/>
        <v>0</v>
      </c>
    </row>
    <row r="33" spans="1:17" ht="13.5" hidden="1" outlineLevel="1" thickBot="1" x14ac:dyDescent="0.25">
      <c r="A33" s="2319"/>
      <c r="B33" s="378" t="s">
        <v>2</v>
      </c>
      <c r="C33" s="392"/>
      <c r="D33" s="379"/>
      <c r="E33" s="380"/>
      <c r="F33" s="379"/>
      <c r="G33" s="381">
        <f>SUM(G29:G32)</f>
        <v>0</v>
      </c>
      <c r="H33" s="384"/>
      <c r="I33" s="385"/>
      <c r="J33" s="385"/>
      <c r="K33" s="385"/>
      <c r="L33" s="386">
        <f>SUM(L29:L32)</f>
        <v>0</v>
      </c>
      <c r="M33" s="384"/>
      <c r="N33" s="385"/>
      <c r="O33" s="385"/>
      <c r="P33" s="385"/>
      <c r="Q33" s="386">
        <f>SUM(Q29:Q32)</f>
        <v>0</v>
      </c>
    </row>
    <row r="34" spans="1:17" hidden="1" outlineLevel="1" x14ac:dyDescent="0.2">
      <c r="A34" s="2196">
        <v>2</v>
      </c>
      <c r="B34" s="348"/>
      <c r="C34" s="358"/>
      <c r="D34" s="349"/>
      <c r="E34" s="764"/>
      <c r="F34" s="349"/>
      <c r="G34" s="373">
        <f t="shared" ref="G34:G37" si="8">ROUND(C34*D34+E34*F34,2)</f>
        <v>0</v>
      </c>
      <c r="H34" s="361"/>
      <c r="I34" s="349"/>
      <c r="J34" s="349"/>
      <c r="K34" s="349"/>
      <c r="L34" s="350">
        <f t="shared" ref="L34:L37" si="9">ROUND(H34*I34+J34*K34,2)</f>
        <v>0</v>
      </c>
      <c r="M34" s="361"/>
      <c r="N34" s="349"/>
      <c r="O34" s="349"/>
      <c r="P34" s="349"/>
      <c r="Q34" s="350">
        <f t="shared" ref="Q34:Q37" si="10">ROUND(M34*N34+O34*P34,2)</f>
        <v>0</v>
      </c>
    </row>
    <row r="35" spans="1:17" hidden="1" outlineLevel="1" x14ac:dyDescent="0.2">
      <c r="A35" s="2197"/>
      <c r="B35" s="328"/>
      <c r="C35" s="359"/>
      <c r="D35" s="346"/>
      <c r="E35" s="346"/>
      <c r="F35" s="346"/>
      <c r="G35" s="369">
        <f>ROUND(C35*D35+E35*F35,2)</f>
        <v>0</v>
      </c>
      <c r="H35" s="362"/>
      <c r="I35" s="346"/>
      <c r="J35" s="346"/>
      <c r="K35" s="346"/>
      <c r="L35" s="351">
        <f t="shared" si="9"/>
        <v>0</v>
      </c>
      <c r="M35" s="362"/>
      <c r="N35" s="346"/>
      <c r="O35" s="346"/>
      <c r="P35" s="346"/>
      <c r="Q35" s="351">
        <f t="shared" si="10"/>
        <v>0</v>
      </c>
    </row>
    <row r="36" spans="1:17" hidden="1" outlineLevel="1" x14ac:dyDescent="0.2">
      <c r="A36" s="2197"/>
      <c r="B36" s="328"/>
      <c r="C36" s="359"/>
      <c r="D36" s="346"/>
      <c r="E36" s="346"/>
      <c r="F36" s="346"/>
      <c r="G36" s="369">
        <f t="shared" si="8"/>
        <v>0</v>
      </c>
      <c r="H36" s="362"/>
      <c r="I36" s="346"/>
      <c r="J36" s="346"/>
      <c r="K36" s="346"/>
      <c r="L36" s="351">
        <f t="shared" si="9"/>
        <v>0</v>
      </c>
      <c r="M36" s="362"/>
      <c r="N36" s="346"/>
      <c r="O36" s="346"/>
      <c r="P36" s="346"/>
      <c r="Q36" s="351">
        <f t="shared" si="10"/>
        <v>0</v>
      </c>
    </row>
    <row r="37" spans="1:17" hidden="1" outlineLevel="1" x14ac:dyDescent="0.2">
      <c r="A37" s="2197"/>
      <c r="B37" s="328"/>
      <c r="C37" s="359"/>
      <c r="D37" s="346"/>
      <c r="E37" s="371"/>
      <c r="F37" s="346"/>
      <c r="G37" s="369">
        <f t="shared" si="8"/>
        <v>0</v>
      </c>
      <c r="H37" s="362"/>
      <c r="I37" s="346"/>
      <c r="J37" s="346"/>
      <c r="K37" s="346"/>
      <c r="L37" s="351">
        <f t="shared" si="9"/>
        <v>0</v>
      </c>
      <c r="M37" s="362"/>
      <c r="N37" s="346"/>
      <c r="O37" s="346"/>
      <c r="P37" s="346"/>
      <c r="Q37" s="351">
        <f t="shared" si="10"/>
        <v>0</v>
      </c>
    </row>
    <row r="38" spans="1:17" ht="13.5" hidden="1" outlineLevel="1" thickBot="1" x14ac:dyDescent="0.25">
      <c r="A38" s="2319"/>
      <c r="B38" s="378" t="s">
        <v>2</v>
      </c>
      <c r="C38" s="392"/>
      <c r="D38" s="379"/>
      <c r="E38" s="380"/>
      <c r="F38" s="379"/>
      <c r="G38" s="381">
        <f>SUM(G34:G37)</f>
        <v>0</v>
      </c>
      <c r="H38" s="382"/>
      <c r="I38" s="380"/>
      <c r="J38" s="380"/>
      <c r="K38" s="380"/>
      <c r="L38" s="383">
        <f>SUM(L34:L37)</f>
        <v>0</v>
      </c>
      <c r="M38" s="382"/>
      <c r="N38" s="380"/>
      <c r="O38" s="380"/>
      <c r="P38" s="380"/>
      <c r="Q38" s="383">
        <f>SUM(Q34:Q37)</f>
        <v>0</v>
      </c>
    </row>
    <row r="39" spans="1:17" ht="13.9" hidden="1" customHeight="1" outlineLevel="1" thickBot="1" x14ac:dyDescent="0.25">
      <c r="A39" s="1070" t="s">
        <v>561</v>
      </c>
      <c r="B39" s="1071"/>
      <c r="C39" s="813"/>
      <c r="D39" s="814"/>
      <c r="E39" s="814"/>
      <c r="F39" s="814"/>
      <c r="G39" s="815">
        <f>+G38+G33+G28</f>
        <v>37751.35</v>
      </c>
      <c r="H39" s="813"/>
      <c r="I39" s="814"/>
      <c r="J39" s="814"/>
      <c r="K39" s="814"/>
      <c r="L39" s="816">
        <f>+L38+L33+L28</f>
        <v>39515.229999999996</v>
      </c>
      <c r="M39" s="813"/>
      <c r="N39" s="814"/>
      <c r="O39" s="814"/>
      <c r="P39" s="814"/>
      <c r="Q39" s="816">
        <f>+Q38+Q33+Q28</f>
        <v>39515.229999999996</v>
      </c>
    </row>
    <row r="40" spans="1:17" collapsed="1" x14ac:dyDescent="0.2"/>
    <row r="41" spans="1:17" ht="5.45" customHeight="1" x14ac:dyDescent="0.2"/>
    <row r="42" spans="1:17" s="129" customFormat="1" ht="16.899999999999999" customHeight="1" thickBot="1" x14ac:dyDescent="0.25">
      <c r="A42" s="1978" t="s">
        <v>727</v>
      </c>
      <c r="B42" s="1978"/>
      <c r="C42" s="1978"/>
      <c r="D42" s="1978"/>
      <c r="E42" s="1978"/>
      <c r="F42" s="1978"/>
      <c r="G42" s="1978"/>
      <c r="H42" s="1978"/>
      <c r="I42" s="1978"/>
      <c r="J42" s="1978"/>
      <c r="K42" s="1978"/>
      <c r="L42" s="1978"/>
    </row>
    <row r="43" spans="1:17" s="80" customFormat="1" ht="13.9" customHeight="1" thickBot="1" x14ac:dyDescent="0.25">
      <c r="A43" s="2293" t="s">
        <v>422</v>
      </c>
      <c r="B43" s="2279" t="s">
        <v>8</v>
      </c>
      <c r="C43" s="2328" t="s">
        <v>209</v>
      </c>
      <c r="D43" s="2293"/>
      <c r="E43" s="2293"/>
      <c r="F43" s="2293"/>
      <c r="G43" s="2293"/>
      <c r="H43" s="2293"/>
      <c r="I43" s="2293"/>
      <c r="J43" s="2293"/>
      <c r="K43" s="2293"/>
      <c r="L43" s="2293"/>
      <c r="M43" s="2293"/>
      <c r="N43" s="2329"/>
    </row>
    <row r="44" spans="1:17" s="80" customFormat="1" ht="12.75" customHeight="1" x14ac:dyDescent="0.2">
      <c r="A44" s="2294"/>
      <c r="B44" s="2326"/>
      <c r="C44" s="2330" t="s">
        <v>862</v>
      </c>
      <c r="D44" s="2278"/>
      <c r="E44" s="2278"/>
      <c r="F44" s="2279"/>
      <c r="G44" s="2277" t="s">
        <v>863</v>
      </c>
      <c r="H44" s="2278"/>
      <c r="I44" s="2278"/>
      <c r="J44" s="2279"/>
      <c r="K44" s="2277" t="s">
        <v>1056</v>
      </c>
      <c r="L44" s="2278"/>
      <c r="M44" s="2278"/>
      <c r="N44" s="2279"/>
    </row>
    <row r="45" spans="1:17" s="80" customFormat="1" ht="38.25" customHeight="1" thickBot="1" x14ac:dyDescent="0.25">
      <c r="A45" s="2295"/>
      <c r="B45" s="2327"/>
      <c r="C45" s="733" t="s">
        <v>328</v>
      </c>
      <c r="D45" s="644" t="s">
        <v>9</v>
      </c>
      <c r="E45" s="644" t="s">
        <v>728</v>
      </c>
      <c r="F45" s="732" t="s">
        <v>395</v>
      </c>
      <c r="G45" s="645" t="s">
        <v>328</v>
      </c>
      <c r="H45" s="644" t="s">
        <v>9</v>
      </c>
      <c r="I45" s="644" t="s">
        <v>728</v>
      </c>
      <c r="J45" s="732" t="s">
        <v>395</v>
      </c>
      <c r="K45" s="645" t="s">
        <v>328</v>
      </c>
      <c r="L45" s="644" t="s">
        <v>9</v>
      </c>
      <c r="M45" s="644" t="s">
        <v>728</v>
      </c>
      <c r="N45" s="732" t="s">
        <v>395</v>
      </c>
    </row>
    <row r="46" spans="1:17" s="163" customFormat="1" ht="10.15" customHeight="1" thickBot="1" x14ac:dyDescent="0.25">
      <c r="A46" s="343">
        <v>1</v>
      </c>
      <c r="B46" s="344">
        <v>2</v>
      </c>
      <c r="C46" s="639">
        <f>+B46+1</f>
        <v>3</v>
      </c>
      <c r="D46" s="343">
        <f t="shared" ref="D46:N46" si="11">+C46+1</f>
        <v>4</v>
      </c>
      <c r="E46" s="343">
        <f t="shared" si="11"/>
        <v>5</v>
      </c>
      <c r="F46" s="344">
        <f t="shared" si="11"/>
        <v>6</v>
      </c>
      <c r="G46" s="342">
        <f t="shared" si="11"/>
        <v>7</v>
      </c>
      <c r="H46" s="343">
        <f t="shared" si="11"/>
        <v>8</v>
      </c>
      <c r="I46" s="343">
        <f t="shared" si="11"/>
        <v>9</v>
      </c>
      <c r="J46" s="344">
        <f t="shared" si="11"/>
        <v>10</v>
      </c>
      <c r="K46" s="342">
        <f t="shared" si="11"/>
        <v>11</v>
      </c>
      <c r="L46" s="343">
        <f t="shared" si="11"/>
        <v>12</v>
      </c>
      <c r="M46" s="343">
        <f t="shared" si="11"/>
        <v>13</v>
      </c>
      <c r="N46" s="344">
        <f t="shared" si="11"/>
        <v>14</v>
      </c>
    </row>
    <row r="47" spans="1:17" s="80" customFormat="1" ht="18.600000000000001" customHeight="1" thickBot="1" x14ac:dyDescent="0.25">
      <c r="A47" s="2320">
        <v>4</v>
      </c>
      <c r="B47" s="377" t="s">
        <v>851</v>
      </c>
      <c r="C47" s="1200">
        <v>13.05</v>
      </c>
      <c r="D47" s="366">
        <v>6</v>
      </c>
      <c r="E47" s="366">
        <v>547.74</v>
      </c>
      <c r="F47" s="365">
        <f>+C47*D47*E47</f>
        <v>42888.042000000009</v>
      </c>
      <c r="G47" s="375">
        <v>13.05</v>
      </c>
      <c r="H47" s="366">
        <v>12</v>
      </c>
      <c r="I47" s="366">
        <v>600.33000000000004</v>
      </c>
      <c r="J47" s="365">
        <f>+G47*H47*I47</f>
        <v>94011.678000000014</v>
      </c>
      <c r="K47" s="375">
        <v>13.05</v>
      </c>
      <c r="L47" s="366">
        <v>12</v>
      </c>
      <c r="M47" s="366">
        <v>600.33000000000004</v>
      </c>
      <c r="N47" s="365">
        <f>+K47*L47*M47</f>
        <v>94011.678000000014</v>
      </c>
    </row>
    <row r="48" spans="1:17" s="80" customFormat="1" ht="18.600000000000001" customHeight="1" thickBot="1" x14ac:dyDescent="0.25">
      <c r="A48" s="2321"/>
      <c r="B48" s="377" t="s">
        <v>851</v>
      </c>
      <c r="C48" s="1201">
        <v>13.05</v>
      </c>
      <c r="D48" s="1202">
        <v>6</v>
      </c>
      <c r="E48" s="1202">
        <v>600.33000000000004</v>
      </c>
      <c r="F48" s="365">
        <f t="shared" ref="F48:F50" si="12">+C48*D48*E48</f>
        <v>47005.839000000007</v>
      </c>
      <c r="G48" s="1201"/>
      <c r="H48" s="1202"/>
      <c r="I48" s="1202"/>
      <c r="J48" s="365"/>
      <c r="K48" s="1201"/>
      <c r="L48" s="1202"/>
      <c r="M48" s="1202"/>
      <c r="N48" s="365"/>
    </row>
    <row r="49" spans="1:14" s="80" customFormat="1" ht="18.600000000000001" customHeight="1" thickBot="1" x14ac:dyDescent="0.25">
      <c r="A49" s="2321"/>
      <c r="B49" s="1198" t="s">
        <v>851</v>
      </c>
      <c r="C49" s="1076">
        <v>6</v>
      </c>
      <c r="D49" s="1077">
        <v>5</v>
      </c>
      <c r="E49" s="1077">
        <v>547.74</v>
      </c>
      <c r="F49" s="365">
        <f t="shared" si="12"/>
        <v>16432.2</v>
      </c>
      <c r="G49" s="1078">
        <v>6</v>
      </c>
      <c r="H49" s="1077">
        <v>9</v>
      </c>
      <c r="I49" s="1077">
        <v>600.33000000000004</v>
      </c>
      <c r="J49" s="365">
        <f>+G49*H49*I49</f>
        <v>32417.820000000003</v>
      </c>
      <c r="K49" s="1078">
        <v>6</v>
      </c>
      <c r="L49" s="1077">
        <v>9</v>
      </c>
      <c r="M49" s="1077">
        <v>600.33000000000004</v>
      </c>
      <c r="N49" s="367">
        <f>+K49*L49*M49</f>
        <v>32417.820000000003</v>
      </c>
    </row>
    <row r="50" spans="1:14" s="80" customFormat="1" ht="18.600000000000001" customHeight="1" thickBot="1" x14ac:dyDescent="0.25">
      <c r="A50" s="2321"/>
      <c r="B50" s="377" t="s">
        <v>851</v>
      </c>
      <c r="C50" s="423">
        <v>6</v>
      </c>
      <c r="D50" s="1199">
        <v>4</v>
      </c>
      <c r="E50" s="1199">
        <v>600.33000000000004</v>
      </c>
      <c r="F50" s="365">
        <f t="shared" si="12"/>
        <v>14407.920000000002</v>
      </c>
      <c r="G50" s="375"/>
      <c r="H50" s="366"/>
      <c r="I50" s="366"/>
      <c r="J50" s="1197"/>
      <c r="K50" s="1201"/>
      <c r="L50" s="1202"/>
      <c r="M50" s="1202"/>
      <c r="N50" s="1203"/>
    </row>
    <row r="51" spans="1:14" s="80" customFormat="1" ht="18.600000000000001" customHeight="1" thickBot="1" x14ac:dyDescent="0.25">
      <c r="A51" s="2322"/>
      <c r="B51" s="387" t="s">
        <v>170</v>
      </c>
      <c r="C51" s="388"/>
      <c r="D51" s="389"/>
      <c r="E51" s="389"/>
      <c r="F51" s="390">
        <f>SUM(F47:F50)</f>
        <v>120734.00100000002</v>
      </c>
      <c r="G51" s="391"/>
      <c r="H51" s="389"/>
      <c r="I51" s="389"/>
      <c r="J51" s="390">
        <f>SUM(J47:J49)</f>
        <v>126429.49800000002</v>
      </c>
      <c r="K51" s="1204"/>
      <c r="L51" s="1205"/>
      <c r="M51" s="1205"/>
      <c r="N51" s="1206">
        <f>SUM(N47:N49)</f>
        <v>126429.49800000002</v>
      </c>
    </row>
    <row r="52" spans="1:14" s="80" customFormat="1" ht="18.600000000000001" customHeight="1" x14ac:dyDescent="0.2">
      <c r="A52" s="2320">
        <v>5</v>
      </c>
      <c r="B52" s="377"/>
      <c r="C52" s="376"/>
      <c r="D52" s="364"/>
      <c r="E52" s="364"/>
      <c r="F52" s="365">
        <f t="shared" ref="F52:F58" si="13">+C52*D52*E52</f>
        <v>0</v>
      </c>
      <c r="G52" s="374"/>
      <c r="H52" s="364"/>
      <c r="I52" s="364"/>
      <c r="J52" s="365">
        <f t="shared" ref="J52:J54" si="14">+G52*H52*I52</f>
        <v>0</v>
      </c>
      <c r="K52" s="374"/>
      <c r="L52" s="364"/>
      <c r="M52" s="364"/>
      <c r="N52" s="365">
        <f t="shared" ref="N52:N54" si="15">+K52*L52*M52</f>
        <v>0</v>
      </c>
    </row>
    <row r="53" spans="1:14" s="80" customFormat="1" ht="18.600000000000001" customHeight="1" thickBot="1" x14ac:dyDescent="0.25">
      <c r="A53" s="2322"/>
      <c r="B53" s="387" t="s">
        <v>170</v>
      </c>
      <c r="C53" s="388"/>
      <c r="D53" s="389"/>
      <c r="E53" s="389"/>
      <c r="F53" s="390">
        <f>SUM(F52:F52)</f>
        <v>0</v>
      </c>
      <c r="G53" s="391"/>
      <c r="H53" s="389"/>
      <c r="I53" s="389"/>
      <c r="J53" s="390">
        <f>SUM(J52:J52)</f>
        <v>0</v>
      </c>
      <c r="K53" s="391"/>
      <c r="L53" s="389"/>
      <c r="M53" s="389"/>
      <c r="N53" s="390">
        <f>SUM(N52:N52)</f>
        <v>0</v>
      </c>
    </row>
    <row r="54" spans="1:14" s="80" customFormat="1" ht="18.600000000000001" customHeight="1" thickBot="1" x14ac:dyDescent="0.25">
      <c r="A54" s="2320">
        <v>2</v>
      </c>
      <c r="B54" s="377" t="s">
        <v>851</v>
      </c>
      <c r="C54" s="376">
        <v>38.200000000000003</v>
      </c>
      <c r="D54" s="364">
        <v>1</v>
      </c>
      <c r="E54" s="364">
        <v>547.74</v>
      </c>
      <c r="F54" s="367">
        <f t="shared" si="13"/>
        <v>20923.668000000001</v>
      </c>
      <c r="G54" s="375"/>
      <c r="H54" s="366"/>
      <c r="I54" s="366"/>
      <c r="J54" s="367">
        <f t="shared" si="14"/>
        <v>0</v>
      </c>
      <c r="K54" s="375"/>
      <c r="L54" s="366"/>
      <c r="M54" s="366"/>
      <c r="N54" s="367">
        <f t="shared" si="15"/>
        <v>0</v>
      </c>
    </row>
    <row r="55" spans="1:14" s="80" customFormat="1" ht="18.600000000000001" customHeight="1" thickBot="1" x14ac:dyDescent="0.25">
      <c r="A55" s="2321"/>
      <c r="B55" s="1198" t="s">
        <v>851</v>
      </c>
      <c r="C55" s="1076">
        <v>36.15</v>
      </c>
      <c r="D55" s="1077">
        <v>3</v>
      </c>
      <c r="E55" s="1077">
        <v>600.33000000000004</v>
      </c>
      <c r="F55" s="367">
        <f t="shared" si="13"/>
        <v>65105.788499999995</v>
      </c>
      <c r="G55" s="1078"/>
      <c r="H55" s="1077"/>
      <c r="I55" s="1077"/>
      <c r="J55" s="1197"/>
      <c r="K55" s="1078"/>
      <c r="L55" s="1077"/>
      <c r="M55" s="1077"/>
      <c r="N55" s="1197"/>
    </row>
    <row r="56" spans="1:14" s="80" customFormat="1" ht="18.600000000000001" customHeight="1" thickBot="1" x14ac:dyDescent="0.25">
      <c r="A56" s="2321"/>
      <c r="B56" s="1198" t="s">
        <v>851</v>
      </c>
      <c r="C56" s="423">
        <v>34.33</v>
      </c>
      <c r="D56" s="1199">
        <v>1</v>
      </c>
      <c r="E56" s="1199">
        <v>547.74</v>
      </c>
      <c r="F56" s="367">
        <f t="shared" si="13"/>
        <v>18803.914199999999</v>
      </c>
      <c r="G56" s="1078"/>
      <c r="H56" s="1077"/>
      <c r="I56" s="1077"/>
      <c r="J56" s="1197"/>
      <c r="K56" s="1078"/>
      <c r="L56" s="1077"/>
      <c r="M56" s="1077"/>
      <c r="N56" s="1197"/>
    </row>
    <row r="57" spans="1:14" s="80" customFormat="1" ht="18.600000000000001" customHeight="1" thickBot="1" x14ac:dyDescent="0.25">
      <c r="A57" s="2321"/>
      <c r="B57" s="1198" t="s">
        <v>851</v>
      </c>
      <c r="C57" s="738">
        <v>25.101928000000001</v>
      </c>
      <c r="D57" s="306">
        <v>2</v>
      </c>
      <c r="E57" s="306">
        <v>547.74</v>
      </c>
      <c r="F57" s="367">
        <f t="shared" si="13"/>
        <v>27498.660085440002</v>
      </c>
      <c r="G57" s="1078"/>
      <c r="H57" s="1077"/>
      <c r="I57" s="1077"/>
      <c r="J57" s="1197"/>
      <c r="K57" s="1078"/>
      <c r="L57" s="1077"/>
      <c r="M57" s="1077"/>
      <c r="N57" s="1197"/>
    </row>
    <row r="58" spans="1:14" s="80" customFormat="1" ht="18.600000000000001" customHeight="1" x14ac:dyDescent="0.2">
      <c r="A58" s="2321"/>
      <c r="B58" s="1198" t="s">
        <v>851</v>
      </c>
      <c r="C58" s="1076">
        <v>52.2</v>
      </c>
      <c r="D58" s="1077">
        <v>2</v>
      </c>
      <c r="E58" s="1077">
        <v>547.74</v>
      </c>
      <c r="F58" s="367">
        <f t="shared" si="13"/>
        <v>57184.056000000004</v>
      </c>
      <c r="G58" s="1078"/>
      <c r="H58" s="1077"/>
      <c r="I58" s="1077"/>
      <c r="J58" s="1197"/>
      <c r="K58" s="1078"/>
      <c r="L58" s="1077"/>
      <c r="M58" s="1077"/>
      <c r="N58" s="1197"/>
    </row>
    <row r="59" spans="1:14" s="80" customFormat="1" ht="18.600000000000001" customHeight="1" thickBot="1" x14ac:dyDescent="0.25">
      <c r="A59" s="2322"/>
      <c r="B59" s="387" t="s">
        <v>170</v>
      </c>
      <c r="C59" s="388"/>
      <c r="D59" s="389"/>
      <c r="E59" s="389"/>
      <c r="F59" s="390">
        <f>SUM(F54:F58)</f>
        <v>189516.08678544001</v>
      </c>
      <c r="G59" s="391"/>
      <c r="H59" s="389"/>
      <c r="I59" s="389"/>
      <c r="J59" s="390">
        <f>SUM(J54:J54)</f>
        <v>0</v>
      </c>
      <c r="K59" s="391"/>
      <c r="L59" s="389"/>
      <c r="M59" s="389"/>
      <c r="N59" s="390">
        <f>SUM(N54:N54)</f>
        <v>0</v>
      </c>
    </row>
    <row r="60" spans="1:14" s="80" customFormat="1" ht="18.600000000000001" customHeight="1" thickBot="1" x14ac:dyDescent="0.25">
      <c r="A60" s="817"/>
      <c r="B60" s="818" t="s">
        <v>723</v>
      </c>
      <c r="C60" s="819" t="s">
        <v>187</v>
      </c>
      <c r="D60" s="820" t="s">
        <v>187</v>
      </c>
      <c r="E60" s="820" t="s">
        <v>187</v>
      </c>
      <c r="F60" s="821">
        <f>+F59+F53+F51</f>
        <v>310250.08778544003</v>
      </c>
      <c r="G60" s="822" t="s">
        <v>187</v>
      </c>
      <c r="H60" s="820" t="s">
        <v>187</v>
      </c>
      <c r="I60" s="820" t="s">
        <v>187</v>
      </c>
      <c r="J60" s="821">
        <f>+J59+J53+J51</f>
        <v>126429.49800000002</v>
      </c>
      <c r="K60" s="822" t="s">
        <v>187</v>
      </c>
      <c r="L60" s="820" t="s">
        <v>187</v>
      </c>
      <c r="M60" s="820" t="s">
        <v>187</v>
      </c>
      <c r="N60" s="821">
        <f>+N59+N53+N51</f>
        <v>126429.49800000002</v>
      </c>
    </row>
    <row r="61" spans="1:14" x14ac:dyDescent="0.2">
      <c r="F61" s="454"/>
    </row>
    <row r="62" spans="1:14" x14ac:dyDescent="0.2">
      <c r="F62" s="107">
        <f>+F61/18.68</f>
        <v>0</v>
      </c>
    </row>
  </sheetData>
  <mergeCells count="46">
    <mergeCell ref="A52:A53"/>
    <mergeCell ref="A54:A59"/>
    <mergeCell ref="A42:L42"/>
    <mergeCell ref="A43:A45"/>
    <mergeCell ref="B43:B45"/>
    <mergeCell ref="C43:N43"/>
    <mergeCell ref="C44:F44"/>
    <mergeCell ref="G44:J44"/>
    <mergeCell ref="K44:N44"/>
    <mergeCell ref="A3:K3"/>
    <mergeCell ref="C21:D21"/>
    <mergeCell ref="A29:A33"/>
    <mergeCell ref="A34:A38"/>
    <mergeCell ref="A47:A51"/>
    <mergeCell ref="A11:L11"/>
    <mergeCell ref="A12:L12"/>
    <mergeCell ref="A24:A28"/>
    <mergeCell ref="A1:J1"/>
    <mergeCell ref="G21:G22"/>
    <mergeCell ref="D14:F14"/>
    <mergeCell ref="A7:L7"/>
    <mergeCell ref="A8:L8"/>
    <mergeCell ref="A9:L9"/>
    <mergeCell ref="A10:L10"/>
    <mergeCell ref="C19:Q19"/>
    <mergeCell ref="H20:L20"/>
    <mergeCell ref="H21:I21"/>
    <mergeCell ref="L21:L22"/>
    <mergeCell ref="A2:M2"/>
    <mergeCell ref="M20:Q20"/>
    <mergeCell ref="O21:P21"/>
    <mergeCell ref="Q21:Q22"/>
    <mergeCell ref="D15:S15"/>
    <mergeCell ref="N5:P5"/>
    <mergeCell ref="M5:M6"/>
    <mergeCell ref="M21:N21"/>
    <mergeCell ref="A5:L6"/>
    <mergeCell ref="J21:K21"/>
    <mergeCell ref="A14:B14"/>
    <mergeCell ref="A17:J17"/>
    <mergeCell ref="A18:J18"/>
    <mergeCell ref="A15:B15"/>
    <mergeCell ref="E21:F21"/>
    <mergeCell ref="C20:G20"/>
    <mergeCell ref="B19:B22"/>
    <mergeCell ref="A19:A22"/>
  </mergeCells>
  <phoneticPr fontId="12" type="noConversion"/>
  <pageMargins left="0.39370078740157483" right="0.15748031496062992" top="0.43307086614173229" bottom="0.19685039370078741" header="0.27559055118110237" footer="0.15748031496062992"/>
  <pageSetup paperSize="9" scale="80" fitToHeight="1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26">
    <tabColor rgb="FFFFFF00"/>
    <pageSetUpPr fitToPage="1"/>
  </sheetPr>
  <dimension ref="A1:Q45"/>
  <sheetViews>
    <sheetView view="pageBreakPreview" topLeftCell="A7" zoomScale="90" zoomScaleNormal="100" zoomScaleSheetLayoutView="90" workbookViewId="0">
      <selection activeCell="M19" sqref="M19:Q19"/>
    </sheetView>
  </sheetViews>
  <sheetFormatPr defaultColWidth="9.140625" defaultRowHeight="12.75" x14ac:dyDescent="0.2"/>
  <cols>
    <col min="1" max="1" width="6.7109375" style="130" bestFit="1" customWidth="1"/>
    <col min="2" max="2" width="21.140625" style="130" customWidth="1"/>
    <col min="3" max="3" width="11.7109375" style="130" customWidth="1"/>
    <col min="4" max="4" width="11.42578125" style="130" customWidth="1"/>
    <col min="5" max="5" width="10.42578125" style="130" customWidth="1"/>
    <col min="6" max="6" width="8.42578125" style="130" customWidth="1"/>
    <col min="7" max="7" width="11" style="130" customWidth="1"/>
    <col min="8" max="8" width="10" style="130" customWidth="1"/>
    <col min="9" max="9" width="8.28515625" style="130" customWidth="1"/>
    <col min="10" max="11" width="6.28515625" style="130" customWidth="1"/>
    <col min="12" max="12" width="12.5703125" style="130" customWidth="1"/>
    <col min="13" max="13" width="9.85546875" style="130" customWidth="1"/>
    <col min="14" max="14" width="13.85546875" style="130" customWidth="1"/>
    <col min="15" max="15" width="11.140625" style="130" customWidth="1"/>
    <col min="16" max="16" width="11.28515625" style="130" customWidth="1"/>
    <col min="17" max="17" width="11" style="130" customWidth="1"/>
    <col min="18" max="19" width="8.28515625" style="130" customWidth="1"/>
    <col min="20" max="16384" width="9.140625" style="130"/>
  </cols>
  <sheetData>
    <row r="1" spans="1:16" s="153" customFormat="1" ht="15.75" customHeight="1" x14ac:dyDescent="0.2">
      <c r="A1" s="2309" t="s">
        <v>669</v>
      </c>
      <c r="B1" s="2309"/>
      <c r="C1" s="2309"/>
      <c r="D1" s="2309"/>
      <c r="E1" s="2309"/>
      <c r="F1" s="2309"/>
      <c r="G1" s="2309"/>
      <c r="H1" s="2309"/>
      <c r="I1" s="2309"/>
      <c r="J1" s="2309"/>
    </row>
    <row r="2" spans="1:16" s="296" customFormat="1" ht="15.75" x14ac:dyDescent="0.25">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c r="K2" s="1684"/>
      <c r="L2" s="1684"/>
      <c r="M2" s="1684"/>
      <c r="N2" s="295"/>
    </row>
    <row r="3" spans="1:16" s="297" customFormat="1" ht="13.5" thickBot="1" x14ac:dyDescent="0.25">
      <c r="A3" s="1686" t="str">
        <f>+'Прилож.№ 1_Раздел1'!B17</f>
        <v>14 октября</v>
      </c>
      <c r="B3" s="1686"/>
      <c r="C3" s="1686"/>
      <c r="D3" s="1686"/>
      <c r="E3" s="1686"/>
      <c r="F3" s="1686"/>
      <c r="G3" s="1686"/>
      <c r="H3" s="1686"/>
      <c r="I3" s="1686"/>
      <c r="J3" s="1686"/>
      <c r="K3" s="1686"/>
    </row>
    <row r="4" spans="1:16" s="107" customFormat="1" ht="19.5" customHeight="1" x14ac:dyDescent="0.2">
      <c r="A4" s="1809" t="s">
        <v>423</v>
      </c>
      <c r="B4" s="1810"/>
      <c r="C4" s="1810"/>
      <c r="D4" s="1810"/>
      <c r="E4" s="1810"/>
      <c r="F4" s="1810"/>
      <c r="G4" s="1810"/>
      <c r="H4" s="1810"/>
      <c r="I4" s="1810"/>
      <c r="J4" s="1810"/>
      <c r="K4" s="1810"/>
      <c r="L4" s="1811"/>
      <c r="M4" s="1817" t="s">
        <v>422</v>
      </c>
      <c r="N4" s="1819" t="s">
        <v>209</v>
      </c>
      <c r="O4" s="1820"/>
      <c r="P4" s="1821"/>
    </row>
    <row r="5" spans="1:16" s="107" customFormat="1" ht="18.75" customHeight="1" x14ac:dyDescent="0.2">
      <c r="A5" s="1812"/>
      <c r="B5" s="1813"/>
      <c r="C5" s="1813"/>
      <c r="D5" s="1813"/>
      <c r="E5" s="1813"/>
      <c r="F5" s="1813"/>
      <c r="G5" s="1813"/>
      <c r="H5" s="1813"/>
      <c r="I5" s="1813"/>
      <c r="J5" s="1813"/>
      <c r="K5" s="1813"/>
      <c r="L5" s="1814"/>
      <c r="M5" s="1818"/>
      <c r="N5" s="324" t="s">
        <v>872</v>
      </c>
      <c r="O5" s="324" t="s">
        <v>850</v>
      </c>
      <c r="P5" s="289" t="s">
        <v>1055</v>
      </c>
    </row>
    <row r="6" spans="1:16" s="107" customFormat="1" ht="13.5" thickBot="1" x14ac:dyDescent="0.25">
      <c r="A6" s="2239">
        <v>1</v>
      </c>
      <c r="B6" s="2240"/>
      <c r="C6" s="2240"/>
      <c r="D6" s="2240"/>
      <c r="E6" s="2240"/>
      <c r="F6" s="2240"/>
      <c r="G6" s="2240"/>
      <c r="H6" s="2240"/>
      <c r="I6" s="2240"/>
      <c r="J6" s="2240"/>
      <c r="K6" s="2240"/>
      <c r="L6" s="2241"/>
      <c r="M6" s="290">
        <v>2</v>
      </c>
      <c r="N6" s="290">
        <v>3</v>
      </c>
      <c r="O6" s="290">
        <v>4</v>
      </c>
      <c r="P6" s="291">
        <v>5</v>
      </c>
    </row>
    <row r="7" spans="1:16" s="107" customFormat="1" ht="17.25" customHeight="1" x14ac:dyDescent="0.2">
      <c r="A7" s="2068" t="s">
        <v>730</v>
      </c>
      <c r="B7" s="2069"/>
      <c r="C7" s="2069"/>
      <c r="D7" s="2069"/>
      <c r="E7" s="2069"/>
      <c r="F7" s="2069"/>
      <c r="G7" s="2069"/>
      <c r="H7" s="2069"/>
      <c r="I7" s="2069"/>
      <c r="J7" s="2069"/>
      <c r="K7" s="2069"/>
      <c r="L7" s="2070"/>
      <c r="M7" s="323"/>
      <c r="N7" s="165">
        <f>+N9+N10+N11</f>
        <v>9210607.4700000007</v>
      </c>
      <c r="O7" s="165">
        <f t="shared" ref="O7:P7" si="0">+O9+O10+O11</f>
        <v>5467100</v>
      </c>
      <c r="P7" s="393">
        <f t="shared" si="0"/>
        <v>5467100</v>
      </c>
    </row>
    <row r="8" spans="1:16" s="107" customFormat="1" ht="13.5" customHeight="1" x14ac:dyDescent="0.2">
      <c r="A8" s="1920" t="s">
        <v>230</v>
      </c>
      <c r="B8" s="1921"/>
      <c r="C8" s="1921"/>
      <c r="D8" s="1921"/>
      <c r="E8" s="1921"/>
      <c r="F8" s="1921"/>
      <c r="G8" s="1921"/>
      <c r="H8" s="1921"/>
      <c r="I8" s="1921"/>
      <c r="J8" s="1921"/>
      <c r="K8" s="1921"/>
      <c r="L8" s="2071"/>
      <c r="M8" s="155"/>
      <c r="N8" s="100"/>
      <c r="O8" s="100"/>
      <c r="P8" s="292"/>
    </row>
    <row r="9" spans="1:16" s="107" customFormat="1" ht="15" customHeight="1" x14ac:dyDescent="0.2">
      <c r="A9" s="1920" t="s">
        <v>347</v>
      </c>
      <c r="B9" s="1921"/>
      <c r="C9" s="1921"/>
      <c r="D9" s="1921"/>
      <c r="E9" s="1921"/>
      <c r="F9" s="1921"/>
      <c r="G9" s="1921"/>
      <c r="H9" s="1921"/>
      <c r="I9" s="1921"/>
      <c r="J9" s="1921"/>
      <c r="K9" s="1921"/>
      <c r="L9" s="2071"/>
      <c r="M9" s="155">
        <v>4</v>
      </c>
      <c r="N9" s="100">
        <v>5999824</v>
      </c>
      <c r="O9" s="100">
        <v>5467100</v>
      </c>
      <c r="P9" s="292">
        <v>5467100</v>
      </c>
    </row>
    <row r="10" spans="1:16" s="107" customFormat="1" ht="14.45" customHeight="1" x14ac:dyDescent="0.2">
      <c r="A10" s="1920" t="s">
        <v>348</v>
      </c>
      <c r="B10" s="1921"/>
      <c r="C10" s="1921"/>
      <c r="D10" s="1921"/>
      <c r="E10" s="1921"/>
      <c r="F10" s="1921"/>
      <c r="G10" s="1921"/>
      <c r="H10" s="1921"/>
      <c r="I10" s="1921"/>
      <c r="J10" s="1921"/>
      <c r="K10" s="1921"/>
      <c r="L10" s="2071"/>
      <c r="M10" s="155">
        <v>5</v>
      </c>
      <c r="N10" s="100"/>
      <c r="O10" s="100">
        <f>+L38</f>
        <v>0</v>
      </c>
      <c r="P10" s="292">
        <f>+Q38</f>
        <v>0</v>
      </c>
    </row>
    <row r="11" spans="1:16" s="107" customFormat="1" ht="12.6" customHeight="1" thickBot="1" x14ac:dyDescent="0.25">
      <c r="A11" s="1927" t="s">
        <v>349</v>
      </c>
      <c r="B11" s="1928"/>
      <c r="C11" s="1928"/>
      <c r="D11" s="1928"/>
      <c r="E11" s="1928"/>
      <c r="F11" s="1928"/>
      <c r="G11" s="1928"/>
      <c r="H11" s="1928"/>
      <c r="I11" s="1928"/>
      <c r="J11" s="1928"/>
      <c r="K11" s="1928"/>
      <c r="L11" s="2072"/>
      <c r="M11" s="293">
        <v>2</v>
      </c>
      <c r="N11" s="283">
        <v>3210783.47</v>
      </c>
      <c r="O11" s="283">
        <f>+L43</f>
        <v>0</v>
      </c>
      <c r="P11" s="294">
        <f>+Q43</f>
        <v>0</v>
      </c>
    </row>
    <row r="12" spans="1:16" s="107" customFormat="1" ht="11.25" customHeight="1" x14ac:dyDescent="0.2">
      <c r="A12" s="170"/>
      <c r="B12" s="170"/>
      <c r="C12" s="170"/>
      <c r="D12" s="170"/>
      <c r="E12" s="170"/>
      <c r="F12" s="170"/>
    </row>
    <row r="13" spans="1:16" s="107" customFormat="1" ht="12.75" customHeight="1" x14ac:dyDescent="0.2">
      <c r="A13" s="2306" t="s">
        <v>305</v>
      </c>
      <c r="B13" s="2306"/>
      <c r="C13" s="86">
        <v>223</v>
      </c>
      <c r="D13" s="1799" t="s">
        <v>330</v>
      </c>
      <c r="E13" s="1799"/>
      <c r="F13" s="1799"/>
      <c r="G13" s="129"/>
      <c r="H13" s="129"/>
      <c r="I13" s="129"/>
      <c r="J13" s="129"/>
      <c r="K13" s="129"/>
      <c r="L13" s="129"/>
      <c r="M13" s="129"/>
      <c r="N13" s="129"/>
      <c r="O13" s="129"/>
    </row>
    <row r="14" spans="1:16" s="129" customFormat="1" ht="10.5" customHeight="1" x14ac:dyDescent="0.2">
      <c r="A14" s="2306" t="s">
        <v>306</v>
      </c>
      <c r="B14" s="2306"/>
      <c r="C14" s="99">
        <v>247</v>
      </c>
      <c r="D14" s="2114" t="s">
        <v>668</v>
      </c>
      <c r="E14" s="2114"/>
      <c r="F14" s="2114"/>
      <c r="G14" s="2114"/>
    </row>
    <row r="15" spans="1:16" s="107" customFormat="1" ht="9.75" customHeight="1" x14ac:dyDescent="0.2">
      <c r="A15" s="113"/>
      <c r="B15" s="160"/>
      <c r="C15" s="160"/>
      <c r="D15" s="160"/>
      <c r="E15" s="160"/>
      <c r="F15" s="160"/>
    </row>
    <row r="16" spans="1:16" s="129" customFormat="1" ht="21" customHeight="1" x14ac:dyDescent="0.2">
      <c r="A16" s="1799" t="s">
        <v>731</v>
      </c>
      <c r="B16" s="1799"/>
      <c r="C16" s="1799"/>
      <c r="D16" s="1799"/>
      <c r="E16" s="1799"/>
      <c r="F16" s="1799"/>
      <c r="G16" s="1799"/>
      <c r="H16" s="1799"/>
      <c r="I16" s="1799"/>
      <c r="J16" s="1799"/>
    </row>
    <row r="17" spans="1:17" s="107" customFormat="1" ht="21.75" customHeight="1" thickBot="1" x14ac:dyDescent="0.25">
      <c r="A17" s="2307" t="s">
        <v>1059</v>
      </c>
      <c r="B17" s="2307"/>
      <c r="C17" s="2307"/>
      <c r="D17" s="2307"/>
      <c r="E17" s="2307"/>
      <c r="F17" s="2307"/>
      <c r="G17" s="2307"/>
      <c r="H17" s="2307"/>
      <c r="I17" s="2307"/>
      <c r="J17" s="2307"/>
    </row>
    <row r="18" spans="1:17" s="107" customFormat="1" ht="18" customHeight="1" thickBot="1" x14ac:dyDescent="0.25">
      <c r="A18" s="2050" t="s">
        <v>422</v>
      </c>
      <c r="B18" s="2335" t="s">
        <v>726</v>
      </c>
      <c r="C18" s="1811" t="s">
        <v>209</v>
      </c>
      <c r="D18" s="1817"/>
      <c r="E18" s="1817"/>
      <c r="F18" s="1817"/>
      <c r="G18" s="1817"/>
      <c r="H18" s="1817"/>
      <c r="I18" s="1817"/>
      <c r="J18" s="1817"/>
      <c r="K18" s="1817"/>
      <c r="L18" s="1817"/>
      <c r="M18" s="1817"/>
      <c r="N18" s="1817"/>
      <c r="O18" s="1817"/>
      <c r="P18" s="1817"/>
      <c r="Q18" s="2051"/>
    </row>
    <row r="19" spans="1:17" s="107" customFormat="1" ht="15" customHeight="1" thickBot="1" x14ac:dyDescent="0.25">
      <c r="A19" s="2047"/>
      <c r="B19" s="2336"/>
      <c r="C19" s="1991" t="s">
        <v>849</v>
      </c>
      <c r="D19" s="1788"/>
      <c r="E19" s="1788"/>
      <c r="F19" s="1788"/>
      <c r="G19" s="1819"/>
      <c r="H19" s="2050" t="s">
        <v>850</v>
      </c>
      <c r="I19" s="1817"/>
      <c r="J19" s="1817"/>
      <c r="K19" s="1817"/>
      <c r="L19" s="2051"/>
      <c r="M19" s="1786" t="s">
        <v>1055</v>
      </c>
      <c r="N19" s="1788"/>
      <c r="O19" s="1788"/>
      <c r="P19" s="1788"/>
      <c r="Q19" s="1790"/>
    </row>
    <row r="20" spans="1:17" s="107" customFormat="1" ht="27" customHeight="1" x14ac:dyDescent="0.2">
      <c r="A20" s="2047"/>
      <c r="B20" s="2336"/>
      <c r="C20" s="2304" t="s">
        <v>1155</v>
      </c>
      <c r="D20" s="2305"/>
      <c r="E20" s="2304" t="s">
        <v>1156</v>
      </c>
      <c r="F20" s="2305"/>
      <c r="G20" s="1822" t="s">
        <v>252</v>
      </c>
      <c r="H20" s="2331" t="s">
        <v>1039</v>
      </c>
      <c r="I20" s="2332"/>
      <c r="J20" s="2338" t="s">
        <v>848</v>
      </c>
      <c r="K20" s="2332"/>
      <c r="L20" s="1790" t="s">
        <v>252</v>
      </c>
      <c r="M20" s="2304" t="s">
        <v>1157</v>
      </c>
      <c r="N20" s="2305"/>
      <c r="O20" s="2304" t="s">
        <v>848</v>
      </c>
      <c r="P20" s="2305"/>
      <c r="Q20" s="2317" t="s">
        <v>252</v>
      </c>
    </row>
    <row r="21" spans="1:17" s="107" customFormat="1" ht="12" customHeight="1" thickBot="1" x14ac:dyDescent="0.25">
      <c r="A21" s="2308"/>
      <c r="B21" s="2337"/>
      <c r="C21" s="356" t="s">
        <v>327</v>
      </c>
      <c r="D21" s="290" t="s">
        <v>249</v>
      </c>
      <c r="E21" s="418" t="s">
        <v>327</v>
      </c>
      <c r="F21" s="418" t="s">
        <v>249</v>
      </c>
      <c r="G21" s="1880"/>
      <c r="H21" s="360" t="s">
        <v>327</v>
      </c>
      <c r="I21" s="290" t="s">
        <v>249</v>
      </c>
      <c r="J21" s="418" t="s">
        <v>327</v>
      </c>
      <c r="K21" s="418" t="s">
        <v>249</v>
      </c>
      <c r="L21" s="2318"/>
      <c r="M21" s="360" t="s">
        <v>327</v>
      </c>
      <c r="N21" s="290" t="s">
        <v>249</v>
      </c>
      <c r="O21" s="418" t="s">
        <v>327</v>
      </c>
      <c r="P21" s="418" t="s">
        <v>249</v>
      </c>
      <c r="Q21" s="2318"/>
    </row>
    <row r="22" spans="1:17" s="345" customFormat="1" ht="11.45" customHeight="1" thickBot="1" x14ac:dyDescent="0.25">
      <c r="A22" s="353">
        <v>2</v>
      </c>
      <c r="B22" s="347">
        <v>3</v>
      </c>
      <c r="C22" s="357">
        <v>6</v>
      </c>
      <c r="D22" s="347">
        <v>7</v>
      </c>
      <c r="E22" s="347">
        <v>9</v>
      </c>
      <c r="F22" s="347">
        <v>10</v>
      </c>
      <c r="G22" s="355">
        <v>12</v>
      </c>
      <c r="H22" s="353">
        <v>6</v>
      </c>
      <c r="I22" s="347">
        <v>7</v>
      </c>
      <c r="J22" s="347">
        <v>9</v>
      </c>
      <c r="K22" s="347">
        <v>10</v>
      </c>
      <c r="L22" s="354">
        <v>12</v>
      </c>
      <c r="M22" s="353">
        <v>6</v>
      </c>
      <c r="N22" s="347">
        <v>7</v>
      </c>
      <c r="O22" s="347">
        <v>9</v>
      </c>
      <c r="P22" s="347">
        <v>10</v>
      </c>
      <c r="Q22" s="354">
        <v>12</v>
      </c>
    </row>
    <row r="23" spans="1:17" s="107" customFormat="1" ht="16.899999999999999" customHeight="1" thickBot="1" x14ac:dyDescent="0.25">
      <c r="A23" s="2196">
        <v>4</v>
      </c>
      <c r="B23" s="1111" t="s">
        <v>866</v>
      </c>
      <c r="C23" s="361">
        <v>517.41</v>
      </c>
      <c r="D23" s="349">
        <v>1926.02</v>
      </c>
      <c r="E23" s="349">
        <v>518</v>
      </c>
      <c r="F23" s="349">
        <f>D23*109.8%</f>
        <v>2114.7699599999996</v>
      </c>
      <c r="G23" s="350">
        <f>ROUND(C23*D23+E23*F23,2)</f>
        <v>2091992.85</v>
      </c>
      <c r="H23" s="358">
        <v>1046</v>
      </c>
      <c r="I23" s="349">
        <v>2114.77</v>
      </c>
      <c r="J23" s="349"/>
      <c r="K23" s="349"/>
      <c r="L23" s="350">
        <f>ROUND(H23*I23+J23*K23,2)</f>
        <v>2212049.42</v>
      </c>
      <c r="M23" s="361">
        <v>1046</v>
      </c>
      <c r="N23" s="349">
        <v>2114.77</v>
      </c>
      <c r="O23" s="349"/>
      <c r="P23" s="349"/>
      <c r="Q23" s="350">
        <f>ROUND(M23*N23+O23*P23,2)</f>
        <v>2212049.42</v>
      </c>
    </row>
    <row r="24" spans="1:17" s="107" customFormat="1" ht="23.25" customHeight="1" thickBot="1" x14ac:dyDescent="0.25">
      <c r="A24" s="2007"/>
      <c r="B24" s="1094" t="s">
        <v>1158</v>
      </c>
      <c r="C24" s="362">
        <v>116.64</v>
      </c>
      <c r="D24" s="346">
        <v>1926.0239999999999</v>
      </c>
      <c r="E24" s="346"/>
      <c r="F24" s="349"/>
      <c r="G24" s="351">
        <f t="shared" ref="G24:G25" si="1">ROUND(C24*D24+E24*F24,2)</f>
        <v>224651.44</v>
      </c>
      <c r="H24" s="1093"/>
      <c r="I24" s="371"/>
      <c r="J24" s="371"/>
      <c r="K24" s="371"/>
      <c r="L24" s="372"/>
      <c r="M24" s="370"/>
      <c r="N24" s="371"/>
      <c r="O24" s="371"/>
      <c r="P24" s="371"/>
      <c r="Q24" s="372"/>
    </row>
    <row r="25" spans="1:17" s="107" customFormat="1" ht="27" customHeight="1" thickBot="1" x14ac:dyDescent="0.25">
      <c r="A25" s="2007"/>
      <c r="B25" s="1094" t="s">
        <v>1159</v>
      </c>
      <c r="C25" s="362">
        <v>33.99</v>
      </c>
      <c r="D25" s="346">
        <v>24.08</v>
      </c>
      <c r="E25" s="346"/>
      <c r="F25" s="349"/>
      <c r="G25" s="351">
        <f t="shared" si="1"/>
        <v>818.48</v>
      </c>
      <c r="H25" s="1093"/>
      <c r="I25" s="371"/>
      <c r="J25" s="371"/>
      <c r="K25" s="371"/>
      <c r="L25" s="372"/>
      <c r="M25" s="370"/>
      <c r="N25" s="371"/>
      <c r="O25" s="371"/>
      <c r="P25" s="371"/>
      <c r="Q25" s="372"/>
    </row>
    <row r="26" spans="1:17" s="107" customFormat="1" ht="18" customHeight="1" thickBot="1" x14ac:dyDescent="0.25">
      <c r="A26" s="2197"/>
      <c r="B26" s="610" t="s">
        <v>867</v>
      </c>
      <c r="C26" s="362">
        <v>141.01</v>
      </c>
      <c r="D26" s="346">
        <v>24.08</v>
      </c>
      <c r="E26" s="346">
        <v>175</v>
      </c>
      <c r="F26" s="349">
        <f t="shared" ref="F26:F32" si="2">D26*109.8%</f>
        <v>26.439839999999993</v>
      </c>
      <c r="G26" s="351">
        <f t="shared" ref="G26:G32" si="3">ROUND(C26*D26+E26*F26,2)</f>
        <v>8022.49</v>
      </c>
      <c r="H26" s="359">
        <v>350</v>
      </c>
      <c r="I26" s="346">
        <v>26.44</v>
      </c>
      <c r="J26" s="346"/>
      <c r="K26" s="346"/>
      <c r="L26" s="351">
        <f t="shared" ref="L26:L32" si="4">ROUND(H26*I26+J26*K26,2)</f>
        <v>9254</v>
      </c>
      <c r="M26" s="362">
        <v>350</v>
      </c>
      <c r="N26" s="346">
        <v>26.44</v>
      </c>
      <c r="O26" s="346"/>
      <c r="P26" s="346"/>
      <c r="Q26" s="351">
        <f t="shared" ref="Q26:Q32" si="5">ROUND(M26*N26+O26*P26,2)</f>
        <v>9254</v>
      </c>
    </row>
    <row r="27" spans="1:17" s="107" customFormat="1" ht="13.5" thickBot="1" x14ac:dyDescent="0.25">
      <c r="A27" s="2197"/>
      <c r="B27" s="610" t="s">
        <v>868</v>
      </c>
      <c r="C27" s="362">
        <v>9.98</v>
      </c>
      <c r="D27" s="346">
        <v>1926.02</v>
      </c>
      <c r="E27" s="346">
        <v>10.1</v>
      </c>
      <c r="F27" s="349">
        <f t="shared" si="2"/>
        <v>2114.7699599999996</v>
      </c>
      <c r="G27" s="351">
        <f t="shared" si="3"/>
        <v>40580.86</v>
      </c>
      <c r="H27" s="359">
        <v>20.2</v>
      </c>
      <c r="I27" s="346">
        <v>2114.77</v>
      </c>
      <c r="J27" s="346"/>
      <c r="K27" s="346"/>
      <c r="L27" s="351">
        <f t="shared" si="4"/>
        <v>42718.35</v>
      </c>
      <c r="M27" s="362">
        <v>20.2</v>
      </c>
      <c r="N27" s="346">
        <v>2114.77</v>
      </c>
      <c r="O27" s="346"/>
      <c r="P27" s="346"/>
      <c r="Q27" s="351">
        <f t="shared" si="5"/>
        <v>42718.35</v>
      </c>
    </row>
    <row r="28" spans="1:17" s="107" customFormat="1" ht="26.25" thickBot="1" x14ac:dyDescent="0.25">
      <c r="A28" s="2197"/>
      <c r="B28" s="610" t="s">
        <v>1160</v>
      </c>
      <c r="C28" s="362">
        <v>2.1150000000000002</v>
      </c>
      <c r="D28" s="346">
        <v>1926.0239999999999</v>
      </c>
      <c r="E28" s="346"/>
      <c r="F28" s="349"/>
      <c r="G28" s="351">
        <f t="shared" si="3"/>
        <v>4073.54</v>
      </c>
      <c r="H28" s="359"/>
      <c r="I28" s="346"/>
      <c r="J28" s="346"/>
      <c r="K28" s="346"/>
      <c r="L28" s="351"/>
      <c r="M28" s="362"/>
      <c r="N28" s="346"/>
      <c r="O28" s="346"/>
      <c r="P28" s="346"/>
      <c r="Q28" s="351"/>
    </row>
    <row r="29" spans="1:17" s="107" customFormat="1" ht="14.45" customHeight="1" thickBot="1" x14ac:dyDescent="0.25">
      <c r="A29" s="2197"/>
      <c r="B29" s="610" t="s">
        <v>869</v>
      </c>
      <c r="C29" s="362">
        <v>12140</v>
      </c>
      <c r="D29" s="346">
        <v>8.98</v>
      </c>
      <c r="E29" s="346">
        <v>15511</v>
      </c>
      <c r="F29" s="349">
        <f t="shared" si="2"/>
        <v>9.8600399999999997</v>
      </c>
      <c r="G29" s="351">
        <f t="shared" ref="G29:G31" si="6">ROUND(C29*D29+E29*F29,2)</f>
        <v>261956.28</v>
      </c>
      <c r="H29" s="359">
        <v>32000</v>
      </c>
      <c r="I29" s="346">
        <v>9.86</v>
      </c>
      <c r="J29" s="346"/>
      <c r="K29" s="346"/>
      <c r="L29" s="351">
        <f t="shared" ref="L29:L31" si="7">ROUND(H29*I29+J29*K29,2)</f>
        <v>315520</v>
      </c>
      <c r="M29" s="362">
        <v>32000</v>
      </c>
      <c r="N29" s="346">
        <v>9.86</v>
      </c>
      <c r="O29" s="346"/>
      <c r="P29" s="346"/>
      <c r="Q29" s="351">
        <f t="shared" ref="Q29:Q31" si="8">ROUND(M29*N29+O29*P29,2)</f>
        <v>315520</v>
      </c>
    </row>
    <row r="30" spans="1:17" s="107" customFormat="1" ht="26.45" customHeight="1" thickBot="1" x14ac:dyDescent="0.25">
      <c r="A30" s="2197"/>
      <c r="B30" s="610" t="s">
        <v>1161</v>
      </c>
      <c r="C30" s="362">
        <v>3460</v>
      </c>
      <c r="D30" s="346">
        <v>8.9761000000000006</v>
      </c>
      <c r="E30" s="346"/>
      <c r="F30" s="349"/>
      <c r="G30" s="351">
        <f t="shared" si="6"/>
        <v>31057.31</v>
      </c>
      <c r="H30" s="359"/>
      <c r="I30" s="346"/>
      <c r="J30" s="346"/>
      <c r="K30" s="346"/>
      <c r="L30" s="351"/>
      <c r="M30" s="362"/>
      <c r="N30" s="346"/>
      <c r="O30" s="346"/>
      <c r="P30" s="346"/>
      <c r="Q30" s="351">
        <f t="shared" si="8"/>
        <v>0</v>
      </c>
    </row>
    <row r="31" spans="1:17" s="107" customFormat="1" ht="26.25" thickBot="1" x14ac:dyDescent="0.25">
      <c r="A31" s="2197"/>
      <c r="B31" s="610" t="s">
        <v>870</v>
      </c>
      <c r="C31" s="362">
        <v>125948</v>
      </c>
      <c r="D31" s="346">
        <v>8.2159999999999993</v>
      </c>
      <c r="E31" s="346">
        <v>125949</v>
      </c>
      <c r="F31" s="349">
        <f t="shared" si="2"/>
        <v>9.0211679999999976</v>
      </c>
      <c r="G31" s="351">
        <f t="shared" si="6"/>
        <v>2170995.86</v>
      </c>
      <c r="H31" s="359">
        <v>200000</v>
      </c>
      <c r="I31" s="346">
        <v>9.02</v>
      </c>
      <c r="J31" s="346"/>
      <c r="K31" s="346"/>
      <c r="L31" s="351">
        <f t="shared" si="7"/>
        <v>1804000</v>
      </c>
      <c r="M31" s="362">
        <v>200000</v>
      </c>
      <c r="N31" s="346">
        <v>9.02</v>
      </c>
      <c r="O31" s="346"/>
      <c r="P31" s="346"/>
      <c r="Q31" s="351">
        <f t="shared" si="8"/>
        <v>1804000</v>
      </c>
    </row>
    <row r="32" spans="1:17" s="107" customFormat="1" ht="13.5" thickBot="1" x14ac:dyDescent="0.25">
      <c r="A32" s="2197"/>
      <c r="B32" s="610" t="s">
        <v>871</v>
      </c>
      <c r="C32" s="1115">
        <v>48772</v>
      </c>
      <c r="D32" s="1116">
        <v>8.89</v>
      </c>
      <c r="E32" s="1116">
        <v>75000</v>
      </c>
      <c r="F32" s="349">
        <f t="shared" si="2"/>
        <v>9.7612199999999998</v>
      </c>
      <c r="G32" s="1117">
        <f t="shared" si="3"/>
        <v>1165674.58</v>
      </c>
      <c r="H32" s="359">
        <v>111020</v>
      </c>
      <c r="I32" s="346">
        <v>9.76</v>
      </c>
      <c r="J32" s="346"/>
      <c r="K32" s="346"/>
      <c r="L32" s="351">
        <f t="shared" si="4"/>
        <v>1083555.2</v>
      </c>
      <c r="M32" s="362">
        <v>111020</v>
      </c>
      <c r="N32" s="346">
        <v>9.76</v>
      </c>
      <c r="O32" s="346"/>
      <c r="P32" s="346"/>
      <c r="Q32" s="351">
        <f t="shared" si="5"/>
        <v>1083555.2</v>
      </c>
    </row>
    <row r="33" spans="1:17" s="107" customFormat="1" ht="13.5" thickBot="1" x14ac:dyDescent="0.25">
      <c r="A33" s="2319"/>
      <c r="B33" s="378" t="s">
        <v>2</v>
      </c>
      <c r="C33" s="1112"/>
      <c r="D33" s="1113"/>
      <c r="E33" s="1114"/>
      <c r="F33" s="1113"/>
      <c r="G33" s="815">
        <f>SUM(G23:G32)</f>
        <v>5999823.6899999995</v>
      </c>
      <c r="H33" s="382"/>
      <c r="I33" s="380"/>
      <c r="J33" s="380"/>
      <c r="K33" s="380"/>
      <c r="L33" s="383">
        <f>SUM(L23:L32)</f>
        <v>5467096.9699999997</v>
      </c>
      <c r="M33" s="382"/>
      <c r="N33" s="380"/>
      <c r="O33" s="380"/>
      <c r="P33" s="380"/>
      <c r="Q33" s="383">
        <f>SUM(Q23:Q32)</f>
        <v>5467096.9699999997</v>
      </c>
    </row>
    <row r="34" spans="1:17" s="107" customFormat="1" x14ac:dyDescent="0.2">
      <c r="A34" s="2196">
        <v>5</v>
      </c>
      <c r="B34" s="348"/>
      <c r="C34" s="358"/>
      <c r="D34" s="349"/>
      <c r="E34" s="349"/>
      <c r="F34" s="349"/>
      <c r="G34" s="373">
        <f t="shared" ref="G34:G37" si="9">ROUND(C34*D34+E34*F34,2)</f>
        <v>0</v>
      </c>
      <c r="H34" s="370"/>
      <c r="I34" s="371"/>
      <c r="J34" s="371"/>
      <c r="K34" s="371"/>
      <c r="L34" s="372">
        <f t="shared" ref="L34:L37" si="10">ROUND(H34*I34+J34*K34,2)</f>
        <v>0</v>
      </c>
      <c r="M34" s="370"/>
      <c r="N34" s="371"/>
      <c r="O34" s="371"/>
      <c r="P34" s="371"/>
      <c r="Q34" s="372">
        <f t="shared" ref="Q34:Q37" si="11">ROUND(M34*N34+O34*P34,2)</f>
        <v>0</v>
      </c>
    </row>
    <row r="35" spans="1:17" s="107" customFormat="1" ht="12.6" customHeight="1" x14ac:dyDescent="0.2">
      <c r="A35" s="2197"/>
      <c r="B35" s="328"/>
      <c r="C35" s="359"/>
      <c r="D35" s="346"/>
      <c r="E35" s="346"/>
      <c r="F35" s="346"/>
      <c r="G35" s="369">
        <f t="shared" si="9"/>
        <v>0</v>
      </c>
      <c r="H35" s="362"/>
      <c r="I35" s="346"/>
      <c r="J35" s="346"/>
      <c r="K35" s="346"/>
      <c r="L35" s="351">
        <f t="shared" si="10"/>
        <v>0</v>
      </c>
      <c r="M35" s="362"/>
      <c r="N35" s="346"/>
      <c r="O35" s="346"/>
      <c r="P35" s="346"/>
      <c r="Q35" s="351">
        <f t="shared" si="11"/>
        <v>0</v>
      </c>
    </row>
    <row r="36" spans="1:17" s="107" customFormat="1" ht="7.15" customHeight="1" x14ac:dyDescent="0.2">
      <c r="A36" s="2197"/>
      <c r="B36" s="328"/>
      <c r="C36" s="359"/>
      <c r="D36" s="346"/>
      <c r="E36" s="346"/>
      <c r="F36" s="346"/>
      <c r="G36" s="369">
        <f t="shared" si="9"/>
        <v>0</v>
      </c>
      <c r="H36" s="362"/>
      <c r="I36" s="346"/>
      <c r="J36" s="346"/>
      <c r="K36" s="346"/>
      <c r="L36" s="351">
        <f t="shared" si="10"/>
        <v>0</v>
      </c>
      <c r="M36" s="362"/>
      <c r="N36" s="346"/>
      <c r="O36" s="346"/>
      <c r="P36" s="346"/>
      <c r="Q36" s="351">
        <f t="shared" si="11"/>
        <v>0</v>
      </c>
    </row>
    <row r="37" spans="1:17" s="107" customFormat="1" ht="7.15" customHeight="1" x14ac:dyDescent="0.2">
      <c r="A37" s="2197"/>
      <c r="B37" s="328"/>
      <c r="C37" s="359"/>
      <c r="D37" s="346"/>
      <c r="E37" s="346"/>
      <c r="F37" s="346"/>
      <c r="G37" s="369">
        <f t="shared" si="9"/>
        <v>0</v>
      </c>
      <c r="H37" s="362"/>
      <c r="I37" s="346"/>
      <c r="J37" s="346"/>
      <c r="K37" s="346"/>
      <c r="L37" s="351">
        <f t="shared" si="10"/>
        <v>0</v>
      </c>
      <c r="M37" s="362"/>
      <c r="N37" s="346"/>
      <c r="O37" s="346"/>
      <c r="P37" s="346"/>
      <c r="Q37" s="351">
        <f t="shared" si="11"/>
        <v>0</v>
      </c>
    </row>
    <row r="38" spans="1:17" s="107" customFormat="1" ht="13.5" thickBot="1" x14ac:dyDescent="0.25">
      <c r="A38" s="2319"/>
      <c r="B38" s="378" t="s">
        <v>2</v>
      </c>
      <c r="C38" s="392"/>
      <c r="D38" s="379"/>
      <c r="E38" s="380"/>
      <c r="F38" s="379"/>
      <c r="G38" s="381">
        <f>SUM(G34:G37)</f>
        <v>0</v>
      </c>
      <c r="H38" s="384"/>
      <c r="I38" s="385"/>
      <c r="J38" s="385"/>
      <c r="K38" s="385"/>
      <c r="L38" s="386">
        <f>SUM(L34:L37)</f>
        <v>0</v>
      </c>
      <c r="M38" s="384"/>
      <c r="N38" s="385"/>
      <c r="O38" s="385"/>
      <c r="P38" s="385"/>
      <c r="Q38" s="386">
        <f>SUM(Q34:Q37)</f>
        <v>0</v>
      </c>
    </row>
    <row r="39" spans="1:17" s="107" customFormat="1" ht="25.5" x14ac:dyDescent="0.2">
      <c r="A39" s="2196">
        <v>2</v>
      </c>
      <c r="B39" s="328" t="s">
        <v>870</v>
      </c>
      <c r="C39" s="358">
        <v>190000</v>
      </c>
      <c r="D39" s="349">
        <v>8.2200000000000006</v>
      </c>
      <c r="E39" s="349">
        <v>9198</v>
      </c>
      <c r="F39" s="349">
        <v>9.02</v>
      </c>
      <c r="G39" s="369">
        <f>ROUND(C39*D39+E39*F39,2)</f>
        <v>1644765.96</v>
      </c>
      <c r="H39" s="361"/>
      <c r="I39" s="349"/>
      <c r="J39" s="349"/>
      <c r="K39" s="349"/>
      <c r="L39" s="350">
        <f t="shared" ref="L39:L42" si="12">ROUND(H39*I39+J39*K39,2)</f>
        <v>0</v>
      </c>
      <c r="M39" s="361"/>
      <c r="N39" s="349"/>
      <c r="O39" s="349"/>
      <c r="P39" s="349"/>
      <c r="Q39" s="350">
        <f t="shared" ref="Q39:Q42" si="13">ROUND(M39*N39+O39*P39,2)</f>
        <v>0</v>
      </c>
    </row>
    <row r="40" spans="1:17" s="107" customFormat="1" x14ac:dyDescent="0.2">
      <c r="A40" s="2197"/>
      <c r="B40" s="1110" t="s">
        <v>871</v>
      </c>
      <c r="C40" s="359">
        <v>140000</v>
      </c>
      <c r="D40" s="346">
        <v>8.89</v>
      </c>
      <c r="E40" s="346">
        <v>30000</v>
      </c>
      <c r="F40" s="346">
        <v>9.76</v>
      </c>
      <c r="G40" s="369">
        <f>ROUND(C40*D40+E40*F40,2)</f>
        <v>1537400</v>
      </c>
      <c r="H40" s="362"/>
      <c r="I40" s="346"/>
      <c r="J40" s="346"/>
      <c r="K40" s="346"/>
      <c r="L40" s="351">
        <f t="shared" si="12"/>
        <v>0</v>
      </c>
      <c r="M40" s="362"/>
      <c r="N40" s="346"/>
      <c r="O40" s="346"/>
      <c r="P40" s="346"/>
      <c r="Q40" s="351">
        <f t="shared" si="13"/>
        <v>0</v>
      </c>
    </row>
    <row r="41" spans="1:17" s="107" customFormat="1" x14ac:dyDescent="0.2">
      <c r="A41" s="2197"/>
      <c r="B41" s="328" t="s">
        <v>866</v>
      </c>
      <c r="C41" s="359">
        <v>5</v>
      </c>
      <c r="D41" s="346">
        <v>1926.02</v>
      </c>
      <c r="E41" s="346">
        <v>5</v>
      </c>
      <c r="F41" s="346">
        <v>2114.77</v>
      </c>
      <c r="G41" s="369">
        <f>ROUND(C41*D41+E41*F41,2)</f>
        <v>20203.95</v>
      </c>
      <c r="H41" s="362"/>
      <c r="I41" s="346"/>
      <c r="J41" s="346"/>
      <c r="K41" s="346"/>
      <c r="L41" s="351">
        <f t="shared" si="12"/>
        <v>0</v>
      </c>
      <c r="M41" s="362"/>
      <c r="N41" s="346"/>
      <c r="O41" s="346"/>
      <c r="P41" s="346"/>
      <c r="Q41" s="351">
        <f t="shared" si="13"/>
        <v>0</v>
      </c>
    </row>
    <row r="42" spans="1:17" s="107" customFormat="1" x14ac:dyDescent="0.2">
      <c r="A42" s="2197"/>
      <c r="B42" s="610" t="s">
        <v>869</v>
      </c>
      <c r="C42" s="359">
        <v>400</v>
      </c>
      <c r="D42" s="346">
        <v>8.98</v>
      </c>
      <c r="E42" s="346">
        <v>489</v>
      </c>
      <c r="F42" s="346">
        <v>9.86</v>
      </c>
      <c r="G42" s="369">
        <v>8413.56</v>
      </c>
      <c r="H42" s="362"/>
      <c r="I42" s="346"/>
      <c r="J42" s="346"/>
      <c r="K42" s="346"/>
      <c r="L42" s="351">
        <f t="shared" si="12"/>
        <v>0</v>
      </c>
      <c r="M42" s="362"/>
      <c r="N42" s="346"/>
      <c r="O42" s="346"/>
      <c r="P42" s="346"/>
      <c r="Q42" s="351">
        <f t="shared" si="13"/>
        <v>0</v>
      </c>
    </row>
    <row r="43" spans="1:17" s="107" customFormat="1" ht="13.5" thickBot="1" x14ac:dyDescent="0.25">
      <c r="A43" s="2319"/>
      <c r="B43" s="378" t="s">
        <v>2</v>
      </c>
      <c r="C43" s="392"/>
      <c r="D43" s="379"/>
      <c r="E43" s="380"/>
      <c r="F43" s="379"/>
      <c r="G43" s="381">
        <f>SUM(G39:G42)</f>
        <v>3210783.47</v>
      </c>
      <c r="H43" s="382"/>
      <c r="I43" s="380"/>
      <c r="J43" s="380"/>
      <c r="K43" s="380"/>
      <c r="L43" s="383">
        <f>SUM(L39:L42)</f>
        <v>0</v>
      </c>
      <c r="M43" s="382"/>
      <c r="N43" s="380"/>
      <c r="O43" s="380"/>
      <c r="P43" s="380"/>
      <c r="Q43" s="383">
        <f>SUM(Q39:Q42)</f>
        <v>0</v>
      </c>
    </row>
    <row r="44" spans="1:17" s="107" customFormat="1" ht="13.9" customHeight="1" thickBot="1" x14ac:dyDescent="0.25">
      <c r="A44" s="2333" t="s">
        <v>561</v>
      </c>
      <c r="B44" s="2334"/>
      <c r="C44" s="813"/>
      <c r="D44" s="814"/>
      <c r="E44" s="814"/>
      <c r="F44" s="814"/>
      <c r="G44" s="815">
        <f>+G43+G38+G33</f>
        <v>9210607.1600000001</v>
      </c>
      <c r="H44" s="813"/>
      <c r="I44" s="814"/>
      <c r="J44" s="814"/>
      <c r="K44" s="814"/>
      <c r="L44" s="816">
        <f>+L43+L38+L33</f>
        <v>5467096.9699999997</v>
      </c>
      <c r="M44" s="813"/>
      <c r="N44" s="814"/>
      <c r="O44" s="814"/>
      <c r="P44" s="814"/>
      <c r="Q44" s="816">
        <f>+Q43+Q38+Q33</f>
        <v>5467096.9699999997</v>
      </c>
    </row>
    <row r="45" spans="1:17" s="107" customFormat="1" x14ac:dyDescent="0.2"/>
  </sheetData>
  <mergeCells count="37">
    <mergeCell ref="A44:B44"/>
    <mergeCell ref="A23:A33"/>
    <mergeCell ref="A34:A38"/>
    <mergeCell ref="A39:A43"/>
    <mergeCell ref="A14:B14"/>
    <mergeCell ref="A16:J16"/>
    <mergeCell ref="A17:J17"/>
    <mergeCell ref="A18:A21"/>
    <mergeCell ref="B18:B21"/>
    <mergeCell ref="C18:Q18"/>
    <mergeCell ref="C19:G19"/>
    <mergeCell ref="H19:L19"/>
    <mergeCell ref="M19:Q19"/>
    <mergeCell ref="J20:K20"/>
    <mergeCell ref="L20:L21"/>
    <mergeCell ref="M20:N20"/>
    <mergeCell ref="O20:P20"/>
    <mergeCell ref="Q20:Q21"/>
    <mergeCell ref="C20:D20"/>
    <mergeCell ref="E20:F20"/>
    <mergeCell ref="G20:G21"/>
    <mergeCell ref="H20:I20"/>
    <mergeCell ref="A6:L6"/>
    <mergeCell ref="A7:L7"/>
    <mergeCell ref="A13:B13"/>
    <mergeCell ref="D13:F13"/>
    <mergeCell ref="D14:G14"/>
    <mergeCell ref="A8:L8"/>
    <mergeCell ref="A9:L9"/>
    <mergeCell ref="A10:L10"/>
    <mergeCell ref="A11:L11"/>
    <mergeCell ref="A1:J1"/>
    <mergeCell ref="A2:M2"/>
    <mergeCell ref="A3:K3"/>
    <mergeCell ref="M4:M5"/>
    <mergeCell ref="N4:P4"/>
    <mergeCell ref="A4:L5"/>
  </mergeCells>
  <pageMargins left="0.70866141732283472" right="0.70866141732283472" top="0.74803149606299213" bottom="0.74803149606299213" header="0.31496062992125984" footer="0.31496062992125984"/>
  <pageSetup paperSize="9" scale="73" fitToHeight="1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Лист27">
    <tabColor theme="0"/>
    <pageSetUpPr fitToPage="1"/>
  </sheetPr>
  <dimension ref="A1:N39"/>
  <sheetViews>
    <sheetView view="pageBreakPreview" topLeftCell="A7" zoomScaleNormal="100" zoomScaleSheetLayoutView="100" workbookViewId="0">
      <selection activeCell="A5" sqref="A5:I6"/>
    </sheetView>
  </sheetViews>
  <sheetFormatPr defaultColWidth="9.140625" defaultRowHeight="12.75" x14ac:dyDescent="0.2"/>
  <cols>
    <col min="1" max="1" width="9.140625" style="11" customWidth="1"/>
    <col min="2" max="2" width="29.42578125" style="11" customWidth="1"/>
    <col min="3" max="3" width="11.140625" style="11" customWidth="1"/>
    <col min="4" max="4" width="11.28515625" style="11" customWidth="1"/>
    <col min="5" max="5" width="10.28515625" style="11" customWidth="1"/>
    <col min="6" max="6" width="10.85546875" style="11" customWidth="1"/>
    <col min="7" max="7" width="10.42578125" style="11" customWidth="1"/>
    <col min="8" max="10" width="10.140625" style="11" customWidth="1"/>
    <col min="11" max="13" width="11" style="11" customWidth="1"/>
    <col min="14" max="16384" width="9.140625" style="11"/>
  </cols>
  <sheetData>
    <row r="1" spans="1:14" s="107" customFormat="1" ht="15.75" customHeight="1" x14ac:dyDescent="0.2">
      <c r="A1" s="2108" t="s">
        <v>568</v>
      </c>
      <c r="B1" s="2108"/>
      <c r="C1" s="2108"/>
      <c r="D1" s="2108"/>
      <c r="E1" s="2108"/>
      <c r="F1" s="2108"/>
      <c r="G1" s="2108"/>
      <c r="H1" s="2108"/>
      <c r="I1" s="2108"/>
    </row>
    <row r="2" spans="1:14" s="301" customFormat="1" x14ac:dyDescent="0.2">
      <c r="A2" s="2098"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2098"/>
      <c r="C2" s="2098"/>
      <c r="D2" s="2098"/>
      <c r="E2" s="2098"/>
      <c r="F2" s="2098"/>
      <c r="G2" s="2098"/>
      <c r="H2" s="2098"/>
      <c r="I2" s="2098"/>
      <c r="J2" s="2098"/>
      <c r="K2" s="2098"/>
      <c r="L2" s="2098"/>
      <c r="M2" s="2098"/>
      <c r="N2" s="416"/>
    </row>
    <row r="3" spans="1:14" s="301" customFormat="1" x14ac:dyDescent="0.2">
      <c r="A3" s="2099" t="str">
        <f>+'Прилож.№ 1_Раздел1'!B17</f>
        <v>14 октября</v>
      </c>
      <c r="B3" s="2099"/>
      <c r="C3" s="2099"/>
      <c r="D3" s="2099"/>
      <c r="E3" s="2099"/>
      <c r="F3" s="2099"/>
      <c r="G3" s="2099"/>
      <c r="H3" s="2099"/>
      <c r="I3" s="2099"/>
      <c r="J3" s="2099"/>
      <c r="K3" s="2099"/>
    </row>
    <row r="4" spans="1:14" s="107" customFormat="1" ht="15.75" customHeight="1" thickBot="1" x14ac:dyDescent="0.25">
      <c r="A4" s="633"/>
      <c r="B4" s="633"/>
      <c r="C4" s="633"/>
      <c r="D4" s="633"/>
      <c r="E4" s="633"/>
      <c r="F4" s="633"/>
      <c r="G4" s="633"/>
      <c r="H4" s="633"/>
      <c r="I4" s="633"/>
    </row>
    <row r="5" spans="1:14" s="107" customFormat="1" ht="19.5" customHeight="1" x14ac:dyDescent="0.2">
      <c r="A5" s="1809" t="s">
        <v>423</v>
      </c>
      <c r="B5" s="1810"/>
      <c r="C5" s="1810"/>
      <c r="D5" s="1810"/>
      <c r="E5" s="1810"/>
      <c r="F5" s="1810"/>
      <c r="G5" s="1810"/>
      <c r="H5" s="1810"/>
      <c r="I5" s="1811"/>
      <c r="J5" s="1817" t="s">
        <v>422</v>
      </c>
      <c r="K5" s="1819" t="s">
        <v>209</v>
      </c>
      <c r="L5" s="1820"/>
      <c r="M5" s="1821"/>
    </row>
    <row r="6" spans="1:14" s="107" customFormat="1" ht="18.75" customHeight="1" x14ac:dyDescent="0.2">
      <c r="A6" s="1812"/>
      <c r="B6" s="1813"/>
      <c r="C6" s="1813"/>
      <c r="D6" s="1813"/>
      <c r="E6" s="1813"/>
      <c r="F6" s="1813"/>
      <c r="G6" s="1813"/>
      <c r="H6" s="1813"/>
      <c r="I6" s="1814"/>
      <c r="J6" s="1818"/>
      <c r="K6" s="324" t="s">
        <v>526</v>
      </c>
      <c r="L6" s="324" t="s">
        <v>525</v>
      </c>
      <c r="M6" s="289" t="s">
        <v>525</v>
      </c>
    </row>
    <row r="7" spans="1:14" s="107" customFormat="1" ht="13.5" thickBot="1" x14ac:dyDescent="0.25">
      <c r="A7" s="2239">
        <v>1</v>
      </c>
      <c r="B7" s="2240"/>
      <c r="C7" s="2240"/>
      <c r="D7" s="2240"/>
      <c r="E7" s="2240"/>
      <c r="F7" s="2240"/>
      <c r="G7" s="2240"/>
      <c r="H7" s="2240"/>
      <c r="I7" s="2241"/>
      <c r="J7" s="290">
        <v>2</v>
      </c>
      <c r="K7" s="290">
        <v>3</v>
      </c>
      <c r="L7" s="290">
        <v>4</v>
      </c>
      <c r="M7" s="291">
        <v>5</v>
      </c>
    </row>
    <row r="8" spans="1:14" s="107" customFormat="1" ht="17.25" customHeight="1" x14ac:dyDescent="0.2">
      <c r="A8" s="2068" t="s">
        <v>569</v>
      </c>
      <c r="B8" s="2069"/>
      <c r="C8" s="2069"/>
      <c r="D8" s="2069"/>
      <c r="E8" s="2069"/>
      <c r="F8" s="2069"/>
      <c r="G8" s="2069"/>
      <c r="H8" s="2069"/>
      <c r="I8" s="2070"/>
      <c r="J8" s="323"/>
      <c r="K8" s="165">
        <f>+K10+K11+K12</f>
        <v>0</v>
      </c>
      <c r="L8" s="165">
        <f t="shared" ref="L8:M8" si="0">+L10+L11+L12</f>
        <v>0</v>
      </c>
      <c r="M8" s="393">
        <f t="shared" si="0"/>
        <v>0</v>
      </c>
    </row>
    <row r="9" spans="1:14" s="107" customFormat="1" ht="13.5" customHeight="1" x14ac:dyDescent="0.2">
      <c r="A9" s="1920" t="s">
        <v>421</v>
      </c>
      <c r="B9" s="1921"/>
      <c r="C9" s="1921"/>
      <c r="D9" s="1921"/>
      <c r="E9" s="1921"/>
      <c r="F9" s="1921"/>
      <c r="G9" s="1921"/>
      <c r="H9" s="1921"/>
      <c r="I9" s="2071"/>
      <c r="J9" s="155"/>
      <c r="K9" s="100"/>
      <c r="L9" s="100"/>
      <c r="M9" s="292"/>
    </row>
    <row r="10" spans="1:14" s="107" customFormat="1" ht="21.75" customHeight="1" x14ac:dyDescent="0.2">
      <c r="A10" s="1920" t="s">
        <v>347</v>
      </c>
      <c r="B10" s="1921"/>
      <c r="C10" s="1921"/>
      <c r="D10" s="1921"/>
      <c r="E10" s="1921"/>
      <c r="F10" s="1921"/>
      <c r="G10" s="1921"/>
      <c r="H10" s="1921"/>
      <c r="I10" s="2071"/>
      <c r="J10" s="155">
        <v>4</v>
      </c>
      <c r="K10" s="100"/>
      <c r="L10" s="100"/>
      <c r="M10" s="292"/>
    </row>
    <row r="11" spans="1:14" s="107" customFormat="1" ht="29.25" customHeight="1" x14ac:dyDescent="0.2">
      <c r="A11" s="1920" t="s">
        <v>348</v>
      </c>
      <c r="B11" s="1921"/>
      <c r="C11" s="1921"/>
      <c r="D11" s="1921"/>
      <c r="E11" s="1921"/>
      <c r="F11" s="1921"/>
      <c r="G11" s="1921"/>
      <c r="H11" s="1921"/>
      <c r="I11" s="2071"/>
      <c r="J11" s="155">
        <v>5</v>
      </c>
      <c r="K11" s="100"/>
      <c r="L11" s="100"/>
      <c r="M11" s="292"/>
    </row>
    <row r="12" spans="1:14" s="107" customFormat="1" ht="14.45" customHeight="1" thickBot="1" x14ac:dyDescent="0.25">
      <c r="A12" s="1927" t="s">
        <v>349</v>
      </c>
      <c r="B12" s="1928"/>
      <c r="C12" s="1928"/>
      <c r="D12" s="1928"/>
      <c r="E12" s="1928"/>
      <c r="F12" s="1928"/>
      <c r="G12" s="1928"/>
      <c r="H12" s="1928"/>
      <c r="I12" s="2072"/>
      <c r="J12" s="293">
        <v>2</v>
      </c>
      <c r="K12" s="283"/>
      <c r="L12" s="283"/>
      <c r="M12" s="294"/>
    </row>
    <row r="13" spans="1:14" s="107" customFormat="1" ht="11.25" customHeight="1" x14ac:dyDescent="0.2">
      <c r="A13" s="170"/>
      <c r="B13" s="170"/>
      <c r="C13" s="170"/>
      <c r="D13" s="170"/>
      <c r="E13" s="170"/>
    </row>
    <row r="14" spans="1:14" s="107" customFormat="1" ht="30.75" customHeight="1" x14ac:dyDescent="0.2">
      <c r="A14" s="154" t="s">
        <v>305</v>
      </c>
      <c r="B14" s="154">
        <v>224</v>
      </c>
      <c r="C14" s="1799" t="s">
        <v>566</v>
      </c>
      <c r="D14" s="1799"/>
      <c r="E14" s="1799"/>
      <c r="F14" s="1799"/>
      <c r="G14" s="1799"/>
      <c r="H14" s="1799"/>
      <c r="I14" s="1799"/>
      <c r="J14" s="1799"/>
      <c r="K14" s="1799"/>
      <c r="L14" s="1799"/>
      <c r="M14" s="1799"/>
      <c r="N14" s="129"/>
    </row>
    <row r="15" spans="1:14" s="129" customFormat="1" ht="22.5" customHeight="1" thickBot="1" x14ac:dyDescent="0.25">
      <c r="A15" s="154" t="s">
        <v>306</v>
      </c>
      <c r="B15" s="154">
        <v>244</v>
      </c>
      <c r="C15" s="1799" t="s">
        <v>323</v>
      </c>
      <c r="D15" s="1799"/>
      <c r="E15" s="1799"/>
      <c r="F15" s="1799"/>
      <c r="G15" s="1799"/>
      <c r="H15" s="1799"/>
      <c r="I15" s="1799"/>
      <c r="J15" s="1799"/>
      <c r="K15" s="1799"/>
      <c r="L15" s="1799"/>
      <c r="M15" s="1799"/>
    </row>
    <row r="16" spans="1:14" ht="40.5" customHeight="1" x14ac:dyDescent="0.2">
      <c r="A16" s="1705" t="s">
        <v>422</v>
      </c>
      <c r="B16" s="1280" t="s">
        <v>222</v>
      </c>
      <c r="C16" s="1280" t="s">
        <v>227</v>
      </c>
      <c r="D16" s="1280"/>
      <c r="E16" s="1280"/>
      <c r="F16" s="1280" t="s">
        <v>229</v>
      </c>
      <c r="G16" s="1280"/>
      <c r="H16" s="1280"/>
      <c r="I16" s="1280" t="s">
        <v>559</v>
      </c>
      <c r="J16" s="1280"/>
      <c r="K16" s="1280"/>
      <c r="L16" s="1701" t="s">
        <v>565</v>
      </c>
      <c r="M16" s="1701"/>
      <c r="N16" s="1702"/>
    </row>
    <row r="17" spans="1:14" ht="25.5" x14ac:dyDescent="0.2">
      <c r="A17" s="1759"/>
      <c r="B17" s="1724"/>
      <c r="C17" s="801" t="s">
        <v>527</v>
      </c>
      <c r="D17" s="802" t="s">
        <v>527</v>
      </c>
      <c r="E17" s="801" t="s">
        <v>527</v>
      </c>
      <c r="F17" s="801" t="s">
        <v>527</v>
      </c>
      <c r="G17" s="802" t="s">
        <v>527</v>
      </c>
      <c r="H17" s="801" t="s">
        <v>527</v>
      </c>
      <c r="I17" s="801" t="s">
        <v>527</v>
      </c>
      <c r="J17" s="802" t="s">
        <v>527</v>
      </c>
      <c r="K17" s="801" t="s">
        <v>527</v>
      </c>
      <c r="L17" s="801" t="s">
        <v>527</v>
      </c>
      <c r="M17" s="802" t="s">
        <v>527</v>
      </c>
      <c r="N17" s="803" t="s">
        <v>527</v>
      </c>
    </row>
    <row r="18" spans="1:14" s="56" customFormat="1" ht="12" thickBot="1" x14ac:dyDescent="0.25">
      <c r="A18" s="804">
        <v>1</v>
      </c>
      <c r="B18" s="805">
        <v>2</v>
      </c>
      <c r="C18" s="805">
        <v>3</v>
      </c>
      <c r="D18" s="805">
        <v>4</v>
      </c>
      <c r="E18" s="805">
        <v>5</v>
      </c>
      <c r="F18" s="805">
        <v>6</v>
      </c>
      <c r="G18" s="805">
        <v>7</v>
      </c>
      <c r="H18" s="805">
        <v>8</v>
      </c>
      <c r="I18" s="805">
        <v>9</v>
      </c>
      <c r="J18" s="805">
        <v>10</v>
      </c>
      <c r="K18" s="805">
        <v>11</v>
      </c>
      <c r="L18" s="805">
        <v>12</v>
      </c>
      <c r="M18" s="805">
        <v>13</v>
      </c>
      <c r="N18" s="806">
        <v>14</v>
      </c>
    </row>
    <row r="19" spans="1:14" ht="12" customHeight="1" x14ac:dyDescent="0.2">
      <c r="A19" s="2339">
        <v>4</v>
      </c>
      <c r="B19" s="791" t="s">
        <v>223</v>
      </c>
      <c r="C19" s="792"/>
      <c r="D19" s="792"/>
      <c r="E19" s="792"/>
      <c r="F19" s="792"/>
      <c r="G19" s="792"/>
      <c r="H19" s="792"/>
      <c r="I19" s="792"/>
      <c r="J19" s="792"/>
      <c r="K19" s="792"/>
      <c r="L19" s="793">
        <f>+L21+L22+L23</f>
        <v>0</v>
      </c>
      <c r="M19" s="793">
        <f>+M21+M22+M23</f>
        <v>0</v>
      </c>
      <c r="N19" s="794">
        <f>+N21+N22+N23</f>
        <v>0</v>
      </c>
    </row>
    <row r="20" spans="1:14" ht="12" customHeight="1" x14ac:dyDescent="0.2">
      <c r="A20" s="2340"/>
      <c r="B20" s="788" t="s">
        <v>224</v>
      </c>
      <c r="C20" s="303"/>
      <c r="D20" s="303"/>
      <c r="E20" s="303"/>
      <c r="F20" s="303"/>
      <c r="G20" s="303"/>
      <c r="H20" s="303"/>
      <c r="I20" s="303"/>
      <c r="J20" s="303"/>
      <c r="K20" s="303"/>
      <c r="L20" s="304"/>
      <c r="M20" s="304"/>
      <c r="N20" s="786"/>
    </row>
    <row r="21" spans="1:14" ht="12" customHeight="1" x14ac:dyDescent="0.2">
      <c r="A21" s="2340"/>
      <c r="B21" s="608"/>
      <c r="C21" s="303"/>
      <c r="D21" s="303"/>
      <c r="E21" s="303"/>
      <c r="F21" s="303"/>
      <c r="G21" s="303"/>
      <c r="H21" s="303"/>
      <c r="I21" s="303"/>
      <c r="J21" s="303"/>
      <c r="K21" s="303"/>
      <c r="L21" s="303">
        <f>+C21*I21*F21</f>
        <v>0</v>
      </c>
      <c r="M21" s="303">
        <f t="shared" ref="M21:N23" si="1">+D21*J21*G21</f>
        <v>0</v>
      </c>
      <c r="N21" s="614">
        <f t="shared" si="1"/>
        <v>0</v>
      </c>
    </row>
    <row r="22" spans="1:14" ht="12" customHeight="1" x14ac:dyDescent="0.2">
      <c r="A22" s="2340"/>
      <c r="B22" s="608"/>
      <c r="C22" s="303"/>
      <c r="D22" s="303"/>
      <c r="E22" s="303"/>
      <c r="F22" s="303"/>
      <c r="G22" s="303"/>
      <c r="H22" s="303"/>
      <c r="I22" s="303"/>
      <c r="J22" s="303"/>
      <c r="K22" s="303"/>
      <c r="L22" s="303">
        <f t="shared" ref="L22:L23" si="2">+C22*I22*F22</f>
        <v>0</v>
      </c>
      <c r="M22" s="303">
        <f t="shared" si="1"/>
        <v>0</v>
      </c>
      <c r="N22" s="614">
        <f t="shared" si="1"/>
        <v>0</v>
      </c>
    </row>
    <row r="23" spans="1:14" ht="12" customHeight="1" thickBot="1" x14ac:dyDescent="0.25">
      <c r="A23" s="2341"/>
      <c r="B23" s="613"/>
      <c r="C23" s="257"/>
      <c r="D23" s="257"/>
      <c r="E23" s="257"/>
      <c r="F23" s="257"/>
      <c r="G23" s="257"/>
      <c r="H23" s="257"/>
      <c r="I23" s="257"/>
      <c r="J23" s="257"/>
      <c r="K23" s="257"/>
      <c r="L23" s="257">
        <f t="shared" si="2"/>
        <v>0</v>
      </c>
      <c r="M23" s="257">
        <f t="shared" si="1"/>
        <v>0</v>
      </c>
      <c r="N23" s="787">
        <f t="shared" si="1"/>
        <v>0</v>
      </c>
    </row>
    <row r="24" spans="1:14" ht="12" customHeight="1" x14ac:dyDescent="0.2">
      <c r="A24" s="2339">
        <v>5</v>
      </c>
      <c r="B24" s="791" t="s">
        <v>223</v>
      </c>
      <c r="C24" s="792"/>
      <c r="D24" s="792"/>
      <c r="E24" s="792"/>
      <c r="F24" s="792"/>
      <c r="G24" s="792"/>
      <c r="H24" s="792"/>
      <c r="I24" s="792"/>
      <c r="J24" s="792"/>
      <c r="K24" s="792"/>
      <c r="L24" s="793">
        <f>+L26+L27+L28</f>
        <v>0</v>
      </c>
      <c r="M24" s="793">
        <f>+M26+M27+M28</f>
        <v>0</v>
      </c>
      <c r="N24" s="794">
        <f>+N26+N27+N28</f>
        <v>0</v>
      </c>
    </row>
    <row r="25" spans="1:14" ht="12" customHeight="1" x14ac:dyDescent="0.2">
      <c r="A25" s="2340"/>
      <c r="B25" s="788" t="s">
        <v>224</v>
      </c>
      <c r="C25" s="303"/>
      <c r="D25" s="303"/>
      <c r="E25" s="303"/>
      <c r="F25" s="303"/>
      <c r="G25" s="303"/>
      <c r="H25" s="303"/>
      <c r="I25" s="303"/>
      <c r="J25" s="303"/>
      <c r="K25" s="303"/>
      <c r="L25" s="304"/>
      <c r="M25" s="304"/>
      <c r="N25" s="786"/>
    </row>
    <row r="26" spans="1:14" ht="12" customHeight="1" x14ac:dyDescent="0.2">
      <c r="A26" s="2340"/>
      <c r="B26" s="608"/>
      <c r="C26" s="303"/>
      <c r="D26" s="303"/>
      <c r="E26" s="303"/>
      <c r="F26" s="303"/>
      <c r="G26" s="303"/>
      <c r="H26" s="303"/>
      <c r="I26" s="303"/>
      <c r="J26" s="303"/>
      <c r="K26" s="303"/>
      <c r="L26" s="303">
        <f>+C26*I26*F26</f>
        <v>0</v>
      </c>
      <c r="M26" s="303">
        <f t="shared" ref="M26:M28" si="3">+D26*J26*G26</f>
        <v>0</v>
      </c>
      <c r="N26" s="614">
        <f t="shared" ref="N26:N28" si="4">+E26*K26*H26</f>
        <v>0</v>
      </c>
    </row>
    <row r="27" spans="1:14" ht="12" customHeight="1" x14ac:dyDescent="0.2">
      <c r="A27" s="2340"/>
      <c r="B27" s="608"/>
      <c r="C27" s="303"/>
      <c r="D27" s="303"/>
      <c r="E27" s="303"/>
      <c r="F27" s="303"/>
      <c r="G27" s="303"/>
      <c r="H27" s="303"/>
      <c r="I27" s="303"/>
      <c r="J27" s="303"/>
      <c r="K27" s="303"/>
      <c r="L27" s="303">
        <f t="shared" ref="L27:L28" si="5">+C27*I27*F27</f>
        <v>0</v>
      </c>
      <c r="M27" s="303">
        <f t="shared" si="3"/>
        <v>0</v>
      </c>
      <c r="N27" s="614">
        <f t="shared" si="4"/>
        <v>0</v>
      </c>
    </row>
    <row r="28" spans="1:14" ht="12" customHeight="1" thickBot="1" x14ac:dyDescent="0.25">
      <c r="A28" s="2341"/>
      <c r="B28" s="613"/>
      <c r="C28" s="257"/>
      <c r="D28" s="257"/>
      <c r="E28" s="257"/>
      <c r="F28" s="257"/>
      <c r="G28" s="257"/>
      <c r="H28" s="257"/>
      <c r="I28" s="257"/>
      <c r="J28" s="257"/>
      <c r="K28" s="257"/>
      <c r="L28" s="257">
        <f t="shared" si="5"/>
        <v>0</v>
      </c>
      <c r="M28" s="257">
        <f t="shared" si="3"/>
        <v>0</v>
      </c>
      <c r="N28" s="787">
        <f t="shared" si="4"/>
        <v>0</v>
      </c>
    </row>
    <row r="29" spans="1:14" ht="12" customHeight="1" x14ac:dyDescent="0.2">
      <c r="A29" s="2339">
        <v>2</v>
      </c>
      <c r="B29" s="791" t="s">
        <v>223</v>
      </c>
      <c r="C29" s="792"/>
      <c r="D29" s="792"/>
      <c r="E29" s="792"/>
      <c r="F29" s="792"/>
      <c r="G29" s="792"/>
      <c r="H29" s="792"/>
      <c r="I29" s="792"/>
      <c r="J29" s="792"/>
      <c r="K29" s="792"/>
      <c r="L29" s="793">
        <f>+L31+L32+L33</f>
        <v>0</v>
      </c>
      <c r="M29" s="793">
        <f>+M31+M32+M33</f>
        <v>0</v>
      </c>
      <c r="N29" s="794">
        <f>+N31+N32+N33</f>
        <v>0</v>
      </c>
    </row>
    <row r="30" spans="1:14" ht="12" customHeight="1" x14ac:dyDescent="0.2">
      <c r="A30" s="2340"/>
      <c r="B30" s="788" t="s">
        <v>224</v>
      </c>
      <c r="C30" s="303"/>
      <c r="D30" s="303"/>
      <c r="E30" s="303"/>
      <c r="F30" s="303"/>
      <c r="G30" s="303"/>
      <c r="H30" s="303"/>
      <c r="I30" s="303"/>
      <c r="J30" s="303"/>
      <c r="K30" s="303"/>
      <c r="L30" s="304"/>
      <c r="M30" s="304"/>
      <c r="N30" s="786"/>
    </row>
    <row r="31" spans="1:14" ht="12" customHeight="1" x14ac:dyDescent="0.2">
      <c r="A31" s="2340"/>
      <c r="B31" s="608"/>
      <c r="C31" s="303"/>
      <c r="D31" s="303"/>
      <c r="E31" s="303"/>
      <c r="F31" s="303"/>
      <c r="G31" s="303"/>
      <c r="H31" s="303"/>
      <c r="I31" s="303"/>
      <c r="J31" s="303"/>
      <c r="K31" s="303"/>
      <c r="L31" s="303">
        <f>+C31*I31*F31</f>
        <v>0</v>
      </c>
      <c r="M31" s="303">
        <f t="shared" ref="M31:M33" si="6">+D31*J31*G31</f>
        <v>0</v>
      </c>
      <c r="N31" s="614">
        <f t="shared" ref="N31:N33" si="7">+E31*K31*H31</f>
        <v>0</v>
      </c>
    </row>
    <row r="32" spans="1:14" ht="12" customHeight="1" x14ac:dyDescent="0.2">
      <c r="A32" s="2340"/>
      <c r="B32" s="608"/>
      <c r="C32" s="303"/>
      <c r="D32" s="303"/>
      <c r="E32" s="303"/>
      <c r="F32" s="303"/>
      <c r="G32" s="303"/>
      <c r="H32" s="303"/>
      <c r="I32" s="303"/>
      <c r="J32" s="303"/>
      <c r="K32" s="303"/>
      <c r="L32" s="303">
        <f t="shared" ref="L32:L33" si="8">+C32*I32*F32</f>
        <v>0</v>
      </c>
      <c r="M32" s="303">
        <f t="shared" si="6"/>
        <v>0</v>
      </c>
      <c r="N32" s="614">
        <f t="shared" si="7"/>
        <v>0</v>
      </c>
    </row>
    <row r="33" spans="1:14" ht="12" customHeight="1" thickBot="1" x14ac:dyDescent="0.25">
      <c r="A33" s="2342"/>
      <c r="B33" s="795"/>
      <c r="C33" s="286"/>
      <c r="D33" s="286"/>
      <c r="E33" s="286"/>
      <c r="F33" s="286"/>
      <c r="G33" s="286"/>
      <c r="H33" s="286"/>
      <c r="I33" s="286"/>
      <c r="J33" s="286"/>
      <c r="K33" s="286"/>
      <c r="L33" s="286">
        <f t="shared" si="8"/>
        <v>0</v>
      </c>
      <c r="M33" s="286">
        <f t="shared" si="6"/>
        <v>0</v>
      </c>
      <c r="N33" s="796">
        <f t="shared" si="7"/>
        <v>0</v>
      </c>
    </row>
    <row r="34" spans="1:14" ht="11.45" customHeight="1" thickBot="1" x14ac:dyDescent="0.25">
      <c r="A34" s="797"/>
      <c r="B34" s="798" t="s">
        <v>561</v>
      </c>
      <c r="C34" s="799"/>
      <c r="D34" s="799"/>
      <c r="E34" s="799"/>
      <c r="F34" s="799"/>
      <c r="G34" s="799"/>
      <c r="H34" s="799"/>
      <c r="I34" s="799"/>
      <c r="J34" s="799"/>
      <c r="K34" s="799"/>
      <c r="L34" s="800">
        <f>+L29+L24+L19</f>
        <v>0</v>
      </c>
      <c r="M34" s="800">
        <f t="shared" ref="M34:N34" si="9">+M29+M24+M19</f>
        <v>0</v>
      </c>
      <c r="N34" s="800">
        <f t="shared" si="9"/>
        <v>0</v>
      </c>
    </row>
    <row r="35" spans="1:14" ht="23.25" customHeight="1" x14ac:dyDescent="0.2"/>
    <row r="36" spans="1:14" ht="23.25" customHeight="1" x14ac:dyDescent="0.2"/>
    <row r="37" spans="1:14" ht="23.25" customHeight="1" x14ac:dyDescent="0.2"/>
    <row r="38" spans="1:14" ht="23.25" customHeight="1" x14ac:dyDescent="0.2"/>
    <row r="39" spans="1:14" ht="23.25" customHeight="1" x14ac:dyDescent="0.2"/>
  </sheetData>
  <mergeCells count="23">
    <mergeCell ref="A7:I7"/>
    <mergeCell ref="B16:B17"/>
    <mergeCell ref="C16:E16"/>
    <mergeCell ref="F16:H16"/>
    <mergeCell ref="I16:K16"/>
    <mergeCell ref="A16:A17"/>
    <mergeCell ref="A1:I1"/>
    <mergeCell ref="J5:J6"/>
    <mergeCell ref="K5:M5"/>
    <mergeCell ref="A2:M2"/>
    <mergeCell ref="A3:K3"/>
    <mergeCell ref="A5:I6"/>
    <mergeCell ref="A19:A23"/>
    <mergeCell ref="A24:A28"/>
    <mergeCell ref="A29:A33"/>
    <mergeCell ref="A8:I8"/>
    <mergeCell ref="A9:I9"/>
    <mergeCell ref="A10:I10"/>
    <mergeCell ref="A11:I11"/>
    <mergeCell ref="A12:I12"/>
    <mergeCell ref="C15:M15"/>
    <mergeCell ref="C14:M14"/>
    <mergeCell ref="L16:N16"/>
  </mergeCells>
  <pageMargins left="0.70866141732283472" right="0.70866141732283472" top="0.74803149606299213" bottom="0.74803149606299213" header="0.31496062992125984" footer="0.31496062992125984"/>
  <pageSetup paperSize="9" scale="8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Лист28">
    <tabColor theme="0"/>
    <pageSetUpPr fitToPage="1"/>
  </sheetPr>
  <dimension ref="A1:O80"/>
  <sheetViews>
    <sheetView view="pageBreakPreview" topLeftCell="B55" zoomScaleNormal="100" zoomScaleSheetLayoutView="100" workbookViewId="0">
      <selection activeCell="C57" sqref="C57"/>
    </sheetView>
  </sheetViews>
  <sheetFormatPr defaultColWidth="9.140625" defaultRowHeight="12.75" x14ac:dyDescent="0.2"/>
  <cols>
    <col min="1" max="1" width="6.140625" style="144" customWidth="1"/>
    <col min="2" max="2" width="33.5703125" style="144" customWidth="1"/>
    <col min="3" max="3" width="18.28515625" style="130" customWidth="1"/>
    <col min="4" max="4" width="11.5703125" style="139" customWidth="1"/>
    <col min="5" max="5" width="11.42578125" style="139" customWidth="1"/>
    <col min="6" max="6" width="12.42578125" style="139" customWidth="1"/>
    <col min="7" max="7" width="13" style="139" customWidth="1"/>
    <col min="8" max="8" width="9.140625" style="130"/>
    <col min="9" max="9" width="12.140625" style="130" customWidth="1"/>
    <col min="10" max="10" width="11.42578125" style="130" customWidth="1"/>
    <col min="11" max="11" width="12.5703125" style="130" customWidth="1"/>
    <col min="12" max="12" width="10.7109375" style="130" customWidth="1"/>
    <col min="13" max="13" width="10.42578125" style="130" customWidth="1"/>
    <col min="14" max="16384" width="9.140625" style="130"/>
  </cols>
  <sheetData>
    <row r="1" spans="1:15" ht="27" customHeight="1" x14ac:dyDescent="0.2">
      <c r="A1" s="2343" t="s">
        <v>441</v>
      </c>
      <c r="B1" s="2343"/>
      <c r="C1" s="2343"/>
      <c r="D1" s="2343"/>
      <c r="E1" s="2343"/>
      <c r="F1" s="2343"/>
      <c r="G1" s="2343"/>
      <c r="H1" s="2343"/>
      <c r="I1" s="2343"/>
      <c r="J1" s="2343"/>
      <c r="K1" s="2343"/>
      <c r="L1" s="2343"/>
      <c r="M1" s="2343"/>
    </row>
    <row r="2" spans="1:15" s="300" customFormat="1" ht="15.75" x14ac:dyDescent="0.2">
      <c r="A2" s="2098"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2098"/>
      <c r="C2" s="2098"/>
      <c r="D2" s="2098"/>
      <c r="E2" s="2098"/>
      <c r="F2" s="2098"/>
      <c r="G2" s="2098"/>
      <c r="H2" s="2098"/>
      <c r="I2" s="2098"/>
      <c r="J2" s="2098"/>
      <c r="K2" s="2098"/>
      <c r="L2" s="2098"/>
      <c r="M2" s="2098"/>
      <c r="N2" s="2098"/>
      <c r="O2" s="299"/>
    </row>
    <row r="3" spans="1:15" s="301" customFormat="1" x14ac:dyDescent="0.2">
      <c r="A3" s="2099" t="str">
        <f>+'Прилож.№ 1_Раздел1'!B17</f>
        <v>14 октября</v>
      </c>
      <c r="B3" s="2099"/>
      <c r="C3" s="2099"/>
      <c r="D3" s="2099"/>
      <c r="E3" s="2099"/>
      <c r="F3" s="2099"/>
      <c r="G3" s="2099"/>
      <c r="H3" s="2099"/>
      <c r="I3" s="2099"/>
      <c r="J3" s="2099"/>
      <c r="K3" s="2099"/>
      <c r="L3" s="2099"/>
    </row>
    <row r="4" spans="1:15" ht="11.25" customHeight="1" thickBot="1" x14ac:dyDescent="0.25">
      <c r="A4" s="2344"/>
      <c r="B4" s="2344"/>
      <c r="C4" s="2344"/>
      <c r="D4" s="2344"/>
      <c r="E4" s="2344"/>
      <c r="F4" s="2344"/>
      <c r="G4" s="2344"/>
    </row>
    <row r="5" spans="1:15" s="80" customFormat="1" ht="19.5" customHeight="1" x14ac:dyDescent="0.2">
      <c r="A5" s="2056" t="s">
        <v>423</v>
      </c>
      <c r="B5" s="2057"/>
      <c r="C5" s="2057"/>
      <c r="D5" s="2057"/>
      <c r="E5" s="2057"/>
      <c r="F5" s="2057"/>
      <c r="G5" s="2058"/>
      <c r="H5" s="2242" t="s">
        <v>422</v>
      </c>
      <c r="I5" s="2221" t="s">
        <v>209</v>
      </c>
      <c r="J5" s="2032"/>
      <c r="K5" s="2033"/>
    </row>
    <row r="6" spans="1:15" s="80" customFormat="1" ht="18.75" customHeight="1" x14ac:dyDescent="0.2">
      <c r="A6" s="2062"/>
      <c r="B6" s="2063"/>
      <c r="C6" s="2063"/>
      <c r="D6" s="2063"/>
      <c r="E6" s="2063"/>
      <c r="F6" s="2063"/>
      <c r="G6" s="2064"/>
      <c r="H6" s="2243"/>
      <c r="I6" s="93" t="s">
        <v>872</v>
      </c>
      <c r="J6" s="93" t="s">
        <v>850</v>
      </c>
      <c r="K6" s="94" t="s">
        <v>1055</v>
      </c>
    </row>
    <row r="7" spans="1:15" s="80" customFormat="1" ht="13.5" thickBot="1" x14ac:dyDescent="0.25">
      <c r="A7" s="2239">
        <v>1</v>
      </c>
      <c r="B7" s="2240"/>
      <c r="C7" s="2240"/>
      <c r="D7" s="2240"/>
      <c r="E7" s="2240"/>
      <c r="F7" s="2240"/>
      <c r="G7" s="2241"/>
      <c r="H7" s="126">
        <v>2</v>
      </c>
      <c r="I7" s="126">
        <v>3</v>
      </c>
      <c r="J7" s="126">
        <v>4</v>
      </c>
      <c r="K7" s="102">
        <v>5</v>
      </c>
    </row>
    <row r="8" spans="1:15" s="80" customFormat="1" ht="17.25" customHeight="1" x14ac:dyDescent="0.2">
      <c r="A8" s="2068" t="s">
        <v>440</v>
      </c>
      <c r="B8" s="2069"/>
      <c r="C8" s="2069"/>
      <c r="D8" s="2069"/>
      <c r="E8" s="2069"/>
      <c r="F8" s="2069"/>
      <c r="G8" s="2070"/>
      <c r="H8" s="128"/>
      <c r="I8" s="165">
        <f>+I10+I11+I12</f>
        <v>6232214.6600000001</v>
      </c>
      <c r="J8" s="165">
        <f t="shared" ref="J8:K8" si="0">+J10+J11+J12</f>
        <v>2352300</v>
      </c>
      <c r="K8" s="165">
        <f t="shared" si="0"/>
        <v>2352300</v>
      </c>
    </row>
    <row r="9" spans="1:15" s="80" customFormat="1" ht="13.5" customHeight="1" x14ac:dyDescent="0.2">
      <c r="A9" s="1920" t="s">
        <v>483</v>
      </c>
      <c r="B9" s="1921"/>
      <c r="C9" s="1921"/>
      <c r="D9" s="1921"/>
      <c r="E9" s="1921"/>
      <c r="F9" s="1921"/>
      <c r="G9" s="2071"/>
      <c r="H9" s="114"/>
      <c r="I9" s="100"/>
      <c r="J9" s="100"/>
      <c r="K9" s="292"/>
    </row>
    <row r="10" spans="1:15" s="80" customFormat="1" ht="16.5" customHeight="1" x14ac:dyDescent="0.2">
      <c r="A10" s="1920" t="s">
        <v>347</v>
      </c>
      <c r="B10" s="1921"/>
      <c r="C10" s="1921"/>
      <c r="D10" s="1921"/>
      <c r="E10" s="1921"/>
      <c r="F10" s="1921"/>
      <c r="G10" s="2071"/>
      <c r="H10" s="114">
        <v>4</v>
      </c>
      <c r="I10" s="100">
        <v>2165500</v>
      </c>
      <c r="J10" s="100">
        <f>+I55</f>
        <v>1552300</v>
      </c>
      <c r="K10" s="292">
        <f>+L55</f>
        <v>1552300</v>
      </c>
    </row>
    <row r="11" spans="1:15" s="80" customFormat="1" ht="18.75" customHeight="1" x14ac:dyDescent="0.2">
      <c r="A11" s="1920" t="s">
        <v>348</v>
      </c>
      <c r="B11" s="1921"/>
      <c r="C11" s="1921"/>
      <c r="D11" s="1921"/>
      <c r="E11" s="1921"/>
      <c r="F11" s="1921"/>
      <c r="G11" s="2071"/>
      <c r="H11" s="114">
        <v>5</v>
      </c>
      <c r="I11" s="100">
        <v>800000</v>
      </c>
      <c r="J11" s="100">
        <f>+I61</f>
        <v>800000</v>
      </c>
      <c r="K11" s="292">
        <f>+L61</f>
        <v>800000</v>
      </c>
    </row>
    <row r="12" spans="1:15" s="80" customFormat="1" ht="20.25" customHeight="1" thickBot="1" x14ac:dyDescent="0.25">
      <c r="A12" s="1927" t="s">
        <v>349</v>
      </c>
      <c r="B12" s="1928"/>
      <c r="C12" s="1928"/>
      <c r="D12" s="1928"/>
      <c r="E12" s="1928"/>
      <c r="F12" s="1928"/>
      <c r="G12" s="2072"/>
      <c r="H12" s="117">
        <v>2</v>
      </c>
      <c r="I12" s="283">
        <v>3266714.66</v>
      </c>
      <c r="J12" s="283">
        <f>+I79</f>
        <v>0</v>
      </c>
      <c r="K12" s="294">
        <f>+L79</f>
        <v>0</v>
      </c>
    </row>
    <row r="13" spans="1:15" ht="18" customHeight="1" x14ac:dyDescent="0.2">
      <c r="A13" s="134"/>
      <c r="B13" s="134"/>
      <c r="C13" s="135" t="s">
        <v>334</v>
      </c>
      <c r="D13" s="136">
        <v>225</v>
      </c>
      <c r="E13" s="2237" t="s">
        <v>335</v>
      </c>
      <c r="F13" s="2237"/>
      <c r="G13" s="2237"/>
    </row>
    <row r="14" spans="1:15" ht="15.75" customHeight="1" x14ac:dyDescent="0.2">
      <c r="A14" s="134"/>
      <c r="B14" s="134"/>
      <c r="C14" s="135" t="s">
        <v>306</v>
      </c>
      <c r="D14" s="136">
        <v>244</v>
      </c>
      <c r="E14" s="2237" t="s">
        <v>323</v>
      </c>
      <c r="F14" s="2237"/>
      <c r="G14" s="2237"/>
    </row>
    <row r="15" spans="1:15" x14ac:dyDescent="0.2">
      <c r="A15" s="882" t="s">
        <v>484</v>
      </c>
      <c r="B15" s="882"/>
      <c r="C15" s="882"/>
      <c r="D15" s="882"/>
      <c r="E15" s="882"/>
      <c r="F15" s="882"/>
    </row>
    <row r="16" spans="1:15" ht="13.5" thickBot="1" x14ac:dyDescent="0.25">
      <c r="A16" s="134"/>
      <c r="B16" s="134"/>
      <c r="C16" s="134"/>
      <c r="D16" s="134"/>
      <c r="E16" s="134"/>
      <c r="F16" s="134"/>
    </row>
    <row r="17" spans="1:12" ht="13.9" customHeight="1" thickBot="1" x14ac:dyDescent="0.25">
      <c r="A17" s="2354" t="s">
        <v>422</v>
      </c>
      <c r="B17" s="2354" t="s">
        <v>732</v>
      </c>
      <c r="C17" s="2351" t="s">
        <v>333</v>
      </c>
      <c r="D17" s="1073" t="s">
        <v>209</v>
      </c>
      <c r="E17" s="1074"/>
      <c r="F17" s="1074"/>
      <c r="G17" s="1074"/>
      <c r="H17" s="1074"/>
      <c r="I17" s="1074"/>
      <c r="J17" s="1074"/>
      <c r="K17" s="1074"/>
      <c r="L17" s="1075"/>
    </row>
    <row r="18" spans="1:12" ht="12.75" customHeight="1" x14ac:dyDescent="0.2">
      <c r="A18" s="2355"/>
      <c r="B18" s="2355"/>
      <c r="C18" s="2352"/>
      <c r="D18" s="2348" t="s">
        <v>917</v>
      </c>
      <c r="E18" s="2349"/>
      <c r="F18" s="2350"/>
      <c r="G18" s="2345" t="s">
        <v>918</v>
      </c>
      <c r="H18" s="2346"/>
      <c r="I18" s="2347"/>
      <c r="J18" s="2345" t="s">
        <v>1114</v>
      </c>
      <c r="K18" s="2346"/>
      <c r="L18" s="2347"/>
    </row>
    <row r="19" spans="1:12" ht="53.25" thickBot="1" x14ac:dyDescent="0.25">
      <c r="A19" s="2356"/>
      <c r="B19" s="2356"/>
      <c r="C19" s="2353"/>
      <c r="D19" s="408" t="s">
        <v>331</v>
      </c>
      <c r="E19" s="404" t="s">
        <v>332</v>
      </c>
      <c r="F19" s="405" t="s">
        <v>12</v>
      </c>
      <c r="G19" s="1165" t="s">
        <v>331</v>
      </c>
      <c r="H19" s="1166" t="s">
        <v>332</v>
      </c>
      <c r="I19" s="1167" t="s">
        <v>12</v>
      </c>
      <c r="J19" s="1165" t="s">
        <v>331</v>
      </c>
      <c r="K19" s="1166" t="s">
        <v>332</v>
      </c>
      <c r="L19" s="1167" t="s">
        <v>12</v>
      </c>
    </row>
    <row r="20" spans="1:12" ht="10.9" customHeight="1" thickBot="1" x14ac:dyDescent="0.25">
      <c r="A20" s="399">
        <v>2</v>
      </c>
      <c r="B20" s="400">
        <v>3</v>
      </c>
      <c r="C20" s="406">
        <v>4</v>
      </c>
      <c r="D20" s="409">
        <v>5</v>
      </c>
      <c r="E20" s="401">
        <v>6</v>
      </c>
      <c r="F20" s="402">
        <v>7</v>
      </c>
      <c r="G20" s="409">
        <v>8</v>
      </c>
      <c r="H20" s="401">
        <v>9</v>
      </c>
      <c r="I20" s="402">
        <v>10</v>
      </c>
      <c r="J20" s="409">
        <v>11</v>
      </c>
      <c r="K20" s="401">
        <v>12</v>
      </c>
      <c r="L20" s="402">
        <v>13</v>
      </c>
    </row>
    <row r="21" spans="1:12" s="140" customFormat="1" ht="26.45" customHeight="1" x14ac:dyDescent="0.2">
      <c r="A21" s="2362">
        <v>4</v>
      </c>
      <c r="B21" s="1119" t="s">
        <v>1116</v>
      </c>
      <c r="C21" s="1155" t="s">
        <v>919</v>
      </c>
      <c r="D21" s="1121">
        <v>17639.650000000001</v>
      </c>
      <c r="E21" s="1122">
        <v>1</v>
      </c>
      <c r="F21" s="1123">
        <f>+D21*E21</f>
        <v>17639.650000000001</v>
      </c>
      <c r="G21" s="1121"/>
      <c r="H21" s="1122"/>
      <c r="I21" s="1123">
        <f>+G21*H21</f>
        <v>0</v>
      </c>
      <c r="J21" s="1121"/>
      <c r="K21" s="1122"/>
      <c r="L21" s="1123">
        <f>+J21*K21</f>
        <v>0</v>
      </c>
    </row>
    <row r="22" spans="1:12" s="140" customFormat="1" ht="16.5" customHeight="1" x14ac:dyDescent="0.2">
      <c r="A22" s="2363"/>
      <c r="B22" s="1124" t="s">
        <v>1125</v>
      </c>
      <c r="C22" s="1154" t="s">
        <v>964</v>
      </c>
      <c r="D22" s="1121">
        <v>8554.7999999999993</v>
      </c>
      <c r="E22" s="1122">
        <v>1</v>
      </c>
      <c r="F22" s="1123">
        <f t="shared" ref="F22:F33" si="1">+D22*E22</f>
        <v>8554.7999999999993</v>
      </c>
      <c r="G22" s="1121"/>
      <c r="H22" s="1122"/>
      <c r="I22" s="1123">
        <f t="shared" ref="I22:I38" si="2">+G22*H22</f>
        <v>0</v>
      </c>
      <c r="J22" s="1121"/>
      <c r="K22" s="1122"/>
      <c r="L22" s="1123">
        <f t="shared" ref="L22:L54" si="3">+J22*K22</f>
        <v>0</v>
      </c>
    </row>
    <row r="23" spans="1:12" s="140" customFormat="1" ht="17.45" customHeight="1" x14ac:dyDescent="0.2">
      <c r="A23" s="2363"/>
      <c r="B23" s="1124" t="s">
        <v>1117</v>
      </c>
      <c r="C23" s="1154" t="s">
        <v>920</v>
      </c>
      <c r="D23" s="1121">
        <v>1300</v>
      </c>
      <c r="E23" s="1122">
        <v>1</v>
      </c>
      <c r="F23" s="1123">
        <f t="shared" si="1"/>
        <v>1300</v>
      </c>
      <c r="G23" s="1121"/>
      <c r="H23" s="1122"/>
      <c r="I23" s="1123">
        <f t="shared" si="2"/>
        <v>0</v>
      </c>
      <c r="J23" s="1121"/>
      <c r="K23" s="1122"/>
      <c r="L23" s="1123">
        <f t="shared" si="3"/>
        <v>0</v>
      </c>
    </row>
    <row r="24" spans="1:12" s="140" customFormat="1" ht="24" customHeight="1" x14ac:dyDescent="0.2">
      <c r="A24" s="2363"/>
      <c r="B24" s="1124" t="s">
        <v>1118</v>
      </c>
      <c r="C24" s="1154" t="s">
        <v>921</v>
      </c>
      <c r="D24" s="1121">
        <v>18900</v>
      </c>
      <c r="E24" s="1122">
        <v>1</v>
      </c>
      <c r="F24" s="1123">
        <f t="shared" si="1"/>
        <v>18900</v>
      </c>
      <c r="G24" s="1121"/>
      <c r="H24" s="1122"/>
      <c r="I24" s="1123">
        <f t="shared" si="2"/>
        <v>0</v>
      </c>
      <c r="J24" s="1121"/>
      <c r="K24" s="1122"/>
      <c r="L24" s="1123">
        <f t="shared" si="3"/>
        <v>0</v>
      </c>
    </row>
    <row r="25" spans="1:12" s="140" customFormat="1" ht="28.15" customHeight="1" x14ac:dyDescent="0.2">
      <c r="A25" s="2363"/>
      <c r="B25" s="1126" t="s">
        <v>1119</v>
      </c>
      <c r="C25" s="1154" t="s">
        <v>921</v>
      </c>
      <c r="D25" s="1121">
        <v>15800</v>
      </c>
      <c r="E25" s="1122">
        <v>1</v>
      </c>
      <c r="F25" s="1123">
        <f t="shared" si="1"/>
        <v>15800</v>
      </c>
      <c r="G25" s="1121"/>
      <c r="H25" s="1122"/>
      <c r="I25" s="1123">
        <f t="shared" si="2"/>
        <v>0</v>
      </c>
      <c r="J25" s="1121"/>
      <c r="K25" s="1122"/>
      <c r="L25" s="1123">
        <f t="shared" si="3"/>
        <v>0</v>
      </c>
    </row>
    <row r="26" spans="1:12" s="140" customFormat="1" ht="26.25" customHeight="1" x14ac:dyDescent="0.2">
      <c r="A26" s="2363"/>
      <c r="B26" s="1126" t="s">
        <v>1127</v>
      </c>
      <c r="C26" s="1127" t="s">
        <v>923</v>
      </c>
      <c r="D26" s="1121">
        <v>6100</v>
      </c>
      <c r="E26" s="1122">
        <v>1</v>
      </c>
      <c r="F26" s="1123">
        <f t="shared" si="1"/>
        <v>6100</v>
      </c>
      <c r="G26" s="1121"/>
      <c r="H26" s="1122"/>
      <c r="I26" s="1123">
        <f t="shared" si="2"/>
        <v>0</v>
      </c>
      <c r="J26" s="1121"/>
      <c r="K26" s="1122"/>
      <c r="L26" s="1123">
        <f t="shared" si="3"/>
        <v>0</v>
      </c>
    </row>
    <row r="27" spans="1:12" s="140" customFormat="1" ht="15.75" customHeight="1" x14ac:dyDescent="0.2">
      <c r="A27" s="2363"/>
      <c r="B27" s="1126" t="s">
        <v>1129</v>
      </c>
      <c r="C27" s="1127" t="s">
        <v>923</v>
      </c>
      <c r="D27" s="1121">
        <v>8750</v>
      </c>
      <c r="E27" s="1122">
        <v>1</v>
      </c>
      <c r="F27" s="1123">
        <f t="shared" si="1"/>
        <v>8750</v>
      </c>
      <c r="G27" s="1121"/>
      <c r="H27" s="1122"/>
      <c r="I27" s="1123">
        <f t="shared" si="2"/>
        <v>0</v>
      </c>
      <c r="J27" s="1121"/>
      <c r="K27" s="1122"/>
      <c r="L27" s="1123">
        <f t="shared" si="3"/>
        <v>0</v>
      </c>
    </row>
    <row r="28" spans="1:12" s="140" customFormat="1" ht="14.45" customHeight="1" x14ac:dyDescent="0.2">
      <c r="A28" s="2363"/>
      <c r="B28" s="1126" t="s">
        <v>1120</v>
      </c>
      <c r="C28" s="1127" t="s">
        <v>922</v>
      </c>
      <c r="D28" s="1121">
        <v>3800</v>
      </c>
      <c r="E28" s="1122">
        <v>1</v>
      </c>
      <c r="F28" s="1123">
        <f t="shared" si="1"/>
        <v>3800</v>
      </c>
      <c r="G28" s="1121"/>
      <c r="H28" s="1122"/>
      <c r="I28" s="1123">
        <f t="shared" si="2"/>
        <v>0</v>
      </c>
      <c r="J28" s="1121"/>
      <c r="K28" s="1122"/>
      <c r="L28" s="1123">
        <f t="shared" si="3"/>
        <v>0</v>
      </c>
    </row>
    <row r="29" spans="1:12" s="140" customFormat="1" ht="14.45" customHeight="1" x14ac:dyDescent="0.2">
      <c r="A29" s="2363"/>
      <c r="B29" s="1126" t="s">
        <v>1121</v>
      </c>
      <c r="C29" s="1127" t="s">
        <v>964</v>
      </c>
      <c r="D29" s="1121">
        <v>182166</v>
      </c>
      <c r="E29" s="1122">
        <v>1</v>
      </c>
      <c r="F29" s="1123">
        <f t="shared" si="1"/>
        <v>182166</v>
      </c>
      <c r="G29" s="1121"/>
      <c r="H29" s="1122"/>
      <c r="I29" s="1123">
        <f t="shared" si="2"/>
        <v>0</v>
      </c>
      <c r="J29" s="1121"/>
      <c r="K29" s="1122"/>
      <c r="L29" s="1123">
        <f t="shared" si="3"/>
        <v>0</v>
      </c>
    </row>
    <row r="30" spans="1:12" s="140" customFormat="1" ht="14.45" customHeight="1" x14ac:dyDescent="0.2">
      <c r="A30" s="2363"/>
      <c r="B30" s="1126" t="s">
        <v>1122</v>
      </c>
      <c r="C30" s="1127" t="s">
        <v>1126</v>
      </c>
      <c r="D30" s="1128">
        <v>305.81799999999998</v>
      </c>
      <c r="E30" s="1122">
        <v>25</v>
      </c>
      <c r="F30" s="1123">
        <f t="shared" si="1"/>
        <v>7645.45</v>
      </c>
      <c r="G30" s="1121"/>
      <c r="H30" s="1122"/>
      <c r="I30" s="1123">
        <f t="shared" si="2"/>
        <v>0</v>
      </c>
      <c r="J30" s="1121"/>
      <c r="K30" s="1122"/>
      <c r="L30" s="1123">
        <f t="shared" si="3"/>
        <v>0</v>
      </c>
    </row>
    <row r="31" spans="1:12" s="140" customFormat="1" ht="24.75" customHeight="1" x14ac:dyDescent="0.2">
      <c r="A31" s="2363"/>
      <c r="B31" s="1144" t="s">
        <v>1123</v>
      </c>
      <c r="C31" s="1156" t="s">
        <v>924</v>
      </c>
      <c r="D31" s="1128">
        <v>13000</v>
      </c>
      <c r="E31" s="1122">
        <v>1</v>
      </c>
      <c r="F31" s="1123">
        <f t="shared" si="1"/>
        <v>13000</v>
      </c>
      <c r="G31" s="1121"/>
      <c r="H31" s="1122"/>
      <c r="I31" s="1123">
        <f t="shared" si="2"/>
        <v>0</v>
      </c>
      <c r="J31" s="1121"/>
      <c r="K31" s="1122"/>
      <c r="L31" s="1123">
        <f t="shared" si="3"/>
        <v>0</v>
      </c>
    </row>
    <row r="32" spans="1:12" s="140" customFormat="1" ht="27" customHeight="1" x14ac:dyDescent="0.2">
      <c r="A32" s="2363"/>
      <c r="B32" s="1144" t="s">
        <v>1124</v>
      </c>
      <c r="C32" s="1156" t="s">
        <v>924</v>
      </c>
      <c r="D32" s="1128">
        <v>1500</v>
      </c>
      <c r="E32" s="1122">
        <v>1</v>
      </c>
      <c r="F32" s="1123">
        <f t="shared" si="1"/>
        <v>1500</v>
      </c>
      <c r="G32" s="1121"/>
      <c r="H32" s="1122"/>
      <c r="I32" s="1123">
        <f t="shared" si="2"/>
        <v>0</v>
      </c>
      <c r="J32" s="1121"/>
      <c r="K32" s="1122"/>
      <c r="L32" s="1123">
        <f t="shared" si="3"/>
        <v>0</v>
      </c>
    </row>
    <row r="33" spans="1:12" s="140" customFormat="1" ht="28.9" customHeight="1" x14ac:dyDescent="0.2">
      <c r="A33" s="2363"/>
      <c r="B33" s="1126" t="s">
        <v>1128</v>
      </c>
      <c r="C33" s="1127" t="s">
        <v>923</v>
      </c>
      <c r="D33" s="1128">
        <v>8000</v>
      </c>
      <c r="E33" s="1122">
        <v>1</v>
      </c>
      <c r="F33" s="1123">
        <f t="shared" si="1"/>
        <v>8000</v>
      </c>
      <c r="G33" s="1121"/>
      <c r="H33" s="1122"/>
      <c r="I33" s="1123">
        <f t="shared" si="2"/>
        <v>0</v>
      </c>
      <c r="J33" s="1121"/>
      <c r="K33" s="1122"/>
      <c r="L33" s="1123">
        <f t="shared" si="3"/>
        <v>0</v>
      </c>
    </row>
    <row r="34" spans="1:12" s="140" customFormat="1" ht="12.6" customHeight="1" x14ac:dyDescent="0.2">
      <c r="A34" s="2363"/>
      <c r="B34" s="1129"/>
      <c r="C34" s="1130"/>
      <c r="D34" s="1131"/>
      <c r="E34" s="1132"/>
      <c r="F34" s="1133">
        <f>SUM(F21:F33)</f>
        <v>293155.90000000002</v>
      </c>
      <c r="G34" s="1131"/>
      <c r="H34" s="1132"/>
      <c r="I34" s="1123">
        <f t="shared" si="2"/>
        <v>0</v>
      </c>
      <c r="J34" s="1131"/>
      <c r="K34" s="1132"/>
      <c r="L34" s="1123">
        <f t="shared" si="3"/>
        <v>0</v>
      </c>
    </row>
    <row r="35" spans="1:12" s="140" customFormat="1" ht="17.45" customHeight="1" x14ac:dyDescent="0.2">
      <c r="A35" s="2363"/>
      <c r="B35" s="1119" t="s">
        <v>873</v>
      </c>
      <c r="C35" s="1155" t="s">
        <v>919</v>
      </c>
      <c r="D35" s="1121">
        <v>17639.650000000001</v>
      </c>
      <c r="E35" s="1122">
        <v>2</v>
      </c>
      <c r="F35" s="1123">
        <f>+D35*E35</f>
        <v>35279.300000000003</v>
      </c>
      <c r="G35" s="1121">
        <v>17639.650000000001</v>
      </c>
      <c r="H35" s="1122">
        <v>2</v>
      </c>
      <c r="I35" s="1123">
        <f t="shared" si="2"/>
        <v>35279.300000000003</v>
      </c>
      <c r="J35" s="1121">
        <v>17639.650000000001</v>
      </c>
      <c r="K35" s="1122">
        <v>2</v>
      </c>
      <c r="L35" s="1123">
        <f t="shared" si="3"/>
        <v>35279.300000000003</v>
      </c>
    </row>
    <row r="36" spans="1:12" s="140" customFormat="1" ht="17.45" customHeight="1" x14ac:dyDescent="0.2">
      <c r="A36" s="2363"/>
      <c r="B36" s="1119" t="s">
        <v>1140</v>
      </c>
      <c r="C36" s="1154" t="s">
        <v>920</v>
      </c>
      <c r="D36" s="1121">
        <v>1800</v>
      </c>
      <c r="E36" s="1122">
        <v>12</v>
      </c>
      <c r="F36" s="1123">
        <f>+D36*E36</f>
        <v>21600</v>
      </c>
      <c r="G36" s="1121">
        <v>1800</v>
      </c>
      <c r="H36" s="1122">
        <v>5</v>
      </c>
      <c r="I36" s="1123">
        <f t="shared" si="2"/>
        <v>9000</v>
      </c>
      <c r="J36" s="1121">
        <v>1800</v>
      </c>
      <c r="K36" s="1122">
        <v>5</v>
      </c>
      <c r="L36" s="1123">
        <f t="shared" si="3"/>
        <v>9000</v>
      </c>
    </row>
    <row r="37" spans="1:12" s="140" customFormat="1" ht="17.45" customHeight="1" x14ac:dyDescent="0.2">
      <c r="A37" s="2363"/>
      <c r="B37" s="1126" t="s">
        <v>1132</v>
      </c>
      <c r="C37" s="1127" t="s">
        <v>964</v>
      </c>
      <c r="D37" s="1121">
        <v>41458.339999999997</v>
      </c>
      <c r="E37" s="1122">
        <v>1</v>
      </c>
      <c r="F37" s="1123">
        <f>+D37*E37</f>
        <v>41458.339999999997</v>
      </c>
      <c r="G37" s="1121"/>
      <c r="H37" s="1122"/>
      <c r="I37" s="1123"/>
      <c r="J37" s="1121"/>
      <c r="K37" s="1122"/>
      <c r="L37" s="1123"/>
    </row>
    <row r="38" spans="1:12" s="1172" customFormat="1" ht="25.5" customHeight="1" x14ac:dyDescent="0.2">
      <c r="A38" s="2363"/>
      <c r="B38" s="1126" t="s">
        <v>1132</v>
      </c>
      <c r="C38" s="1127" t="s">
        <v>964</v>
      </c>
      <c r="D38" s="1169">
        <v>200382</v>
      </c>
      <c r="E38" s="1170">
        <v>4</v>
      </c>
      <c r="F38" s="1171">
        <f t="shared" ref="F38:F78" si="4">+D38*E38</f>
        <v>801528</v>
      </c>
      <c r="G38" s="1169">
        <v>200382</v>
      </c>
      <c r="H38" s="1170">
        <v>5</v>
      </c>
      <c r="I38" s="1123">
        <f t="shared" si="2"/>
        <v>1001910</v>
      </c>
      <c r="J38" s="1169">
        <v>200382</v>
      </c>
      <c r="K38" s="1170">
        <v>5</v>
      </c>
      <c r="L38" s="1123">
        <f t="shared" si="3"/>
        <v>1001910</v>
      </c>
    </row>
    <row r="39" spans="1:12" s="1172" customFormat="1" ht="24" customHeight="1" x14ac:dyDescent="0.2">
      <c r="A39" s="2363"/>
      <c r="B39" s="1124" t="s">
        <v>1133</v>
      </c>
      <c r="C39" s="1127" t="s">
        <v>964</v>
      </c>
      <c r="D39" s="1169">
        <v>15527.434999999999</v>
      </c>
      <c r="E39" s="1170">
        <v>4</v>
      </c>
      <c r="F39" s="1171">
        <f t="shared" si="4"/>
        <v>62109.74</v>
      </c>
      <c r="G39" s="1169">
        <v>15527.44</v>
      </c>
      <c r="H39" s="1170">
        <v>4</v>
      </c>
      <c r="I39" s="1171">
        <f t="shared" ref="I39:I72" si="5">+G39*H39</f>
        <v>62109.760000000002</v>
      </c>
      <c r="J39" s="1169">
        <v>15527.44</v>
      </c>
      <c r="K39" s="1170">
        <v>4</v>
      </c>
      <c r="L39" s="1171">
        <f t="shared" si="3"/>
        <v>62109.760000000002</v>
      </c>
    </row>
    <row r="40" spans="1:12" s="140" customFormat="1" ht="13.15" customHeight="1" x14ac:dyDescent="0.2">
      <c r="A40" s="2363"/>
      <c r="B40" s="1124" t="s">
        <v>875</v>
      </c>
      <c r="C40" s="1154" t="s">
        <v>921</v>
      </c>
      <c r="D40" s="1128">
        <v>18900</v>
      </c>
      <c r="E40" s="1134">
        <v>12</v>
      </c>
      <c r="F40" s="1135">
        <f t="shared" si="4"/>
        <v>226800</v>
      </c>
      <c r="G40" s="1128">
        <v>18900</v>
      </c>
      <c r="H40" s="1134">
        <v>4</v>
      </c>
      <c r="I40" s="1171">
        <f t="shared" si="5"/>
        <v>75600</v>
      </c>
      <c r="J40" s="1128">
        <v>18900</v>
      </c>
      <c r="K40" s="1134">
        <v>4</v>
      </c>
      <c r="L40" s="1171">
        <f t="shared" si="3"/>
        <v>75600</v>
      </c>
    </row>
    <row r="41" spans="1:12" s="140" customFormat="1" ht="13.15" customHeight="1" x14ac:dyDescent="0.2">
      <c r="A41" s="2363"/>
      <c r="B41" s="1126" t="s">
        <v>874</v>
      </c>
      <c r="C41" s="1154" t="s">
        <v>921</v>
      </c>
      <c r="D41" s="1128">
        <v>15800</v>
      </c>
      <c r="E41" s="1134">
        <v>12</v>
      </c>
      <c r="F41" s="1135">
        <f t="shared" si="4"/>
        <v>189600</v>
      </c>
      <c r="G41" s="1128">
        <v>15800</v>
      </c>
      <c r="H41" s="1134">
        <v>4</v>
      </c>
      <c r="I41" s="1171">
        <f t="shared" si="5"/>
        <v>63200</v>
      </c>
      <c r="J41" s="1128">
        <v>15800</v>
      </c>
      <c r="K41" s="1134">
        <v>4</v>
      </c>
      <c r="L41" s="1171">
        <f t="shared" si="3"/>
        <v>63200</v>
      </c>
    </row>
    <row r="42" spans="1:12" s="140" customFormat="1" ht="13.15" customHeight="1" x14ac:dyDescent="0.2">
      <c r="A42" s="2363"/>
      <c r="B42" s="1126" t="s">
        <v>877</v>
      </c>
      <c r="C42" s="1127" t="s">
        <v>1131</v>
      </c>
      <c r="D42" s="1128">
        <v>4080</v>
      </c>
      <c r="E42" s="1134">
        <v>12</v>
      </c>
      <c r="F42" s="1135">
        <f t="shared" si="4"/>
        <v>48960</v>
      </c>
      <c r="G42" s="1128">
        <v>4080</v>
      </c>
      <c r="H42" s="1134">
        <v>4</v>
      </c>
      <c r="I42" s="1171">
        <f t="shared" si="5"/>
        <v>16320</v>
      </c>
      <c r="J42" s="1128">
        <v>4080</v>
      </c>
      <c r="K42" s="1134">
        <v>4</v>
      </c>
      <c r="L42" s="1171">
        <f t="shared" si="3"/>
        <v>16320</v>
      </c>
    </row>
    <row r="43" spans="1:12" s="140" customFormat="1" ht="13.15" customHeight="1" x14ac:dyDescent="0.2">
      <c r="A43" s="2363"/>
      <c r="B43" s="1126" t="s">
        <v>876</v>
      </c>
      <c r="C43" s="1127" t="s">
        <v>922</v>
      </c>
      <c r="D43" s="1128">
        <v>4500</v>
      </c>
      <c r="E43" s="1134">
        <v>12</v>
      </c>
      <c r="F43" s="1135">
        <f t="shared" si="4"/>
        <v>54000</v>
      </c>
      <c r="G43" s="1128">
        <v>4500</v>
      </c>
      <c r="H43" s="1134">
        <v>5</v>
      </c>
      <c r="I43" s="1135">
        <f t="shared" si="5"/>
        <v>22500</v>
      </c>
      <c r="J43" s="1128">
        <v>4500</v>
      </c>
      <c r="K43" s="1134">
        <v>5</v>
      </c>
      <c r="L43" s="1135">
        <f t="shared" si="3"/>
        <v>22500</v>
      </c>
    </row>
    <row r="44" spans="1:12" s="140" customFormat="1" ht="29.25" customHeight="1" x14ac:dyDescent="0.2">
      <c r="A44" s="2363"/>
      <c r="B44" s="1126" t="s">
        <v>1136</v>
      </c>
      <c r="C44" s="1127" t="s">
        <v>923</v>
      </c>
      <c r="D44" s="1128">
        <v>5450</v>
      </c>
      <c r="E44" s="1134">
        <v>4</v>
      </c>
      <c r="F44" s="1135">
        <f t="shared" si="4"/>
        <v>21800</v>
      </c>
      <c r="G44" s="1128">
        <v>5450</v>
      </c>
      <c r="H44" s="1134">
        <v>4</v>
      </c>
      <c r="I44" s="1135">
        <f t="shared" si="5"/>
        <v>21800</v>
      </c>
      <c r="J44" s="1128">
        <v>5450</v>
      </c>
      <c r="K44" s="1134">
        <v>4</v>
      </c>
      <c r="L44" s="1135">
        <f t="shared" si="3"/>
        <v>21800</v>
      </c>
    </row>
    <row r="45" spans="1:12" s="140" customFormat="1" ht="29.25" customHeight="1" x14ac:dyDescent="0.2">
      <c r="A45" s="2363"/>
      <c r="B45" s="1126" t="s">
        <v>1137</v>
      </c>
      <c r="C45" s="1127" t="s">
        <v>923</v>
      </c>
      <c r="D45" s="1128">
        <v>4375</v>
      </c>
      <c r="E45" s="1134">
        <v>3</v>
      </c>
      <c r="F45" s="1135">
        <f t="shared" si="4"/>
        <v>13125</v>
      </c>
      <c r="G45" s="1128">
        <v>4375</v>
      </c>
      <c r="H45" s="1134">
        <v>3</v>
      </c>
      <c r="I45" s="1135">
        <f t="shared" si="5"/>
        <v>13125</v>
      </c>
      <c r="J45" s="1128">
        <v>4375</v>
      </c>
      <c r="K45" s="1134">
        <v>3</v>
      </c>
      <c r="L45" s="1135">
        <f t="shared" si="3"/>
        <v>13125</v>
      </c>
    </row>
    <row r="46" spans="1:12" s="140" customFormat="1" ht="29.25" customHeight="1" x14ac:dyDescent="0.2">
      <c r="A46" s="2363"/>
      <c r="B46" s="1126" t="s">
        <v>1138</v>
      </c>
      <c r="C46" s="1127" t="s">
        <v>923</v>
      </c>
      <c r="D46" s="1128">
        <v>8750</v>
      </c>
      <c r="E46" s="1134">
        <v>1</v>
      </c>
      <c r="F46" s="1135">
        <f t="shared" si="4"/>
        <v>8750</v>
      </c>
      <c r="G46" s="1128">
        <v>8930.94</v>
      </c>
      <c r="H46" s="1134">
        <v>1</v>
      </c>
      <c r="I46" s="1135">
        <f t="shared" si="5"/>
        <v>8930.94</v>
      </c>
      <c r="J46" s="1128">
        <v>8930.94</v>
      </c>
      <c r="K46" s="1134">
        <v>1</v>
      </c>
      <c r="L46" s="1135">
        <f t="shared" si="3"/>
        <v>8930.94</v>
      </c>
    </row>
    <row r="47" spans="1:12" s="140" customFormat="1" ht="29.25" customHeight="1" x14ac:dyDescent="0.2">
      <c r="A47" s="2363"/>
      <c r="B47" s="1126" t="s">
        <v>1265</v>
      </c>
      <c r="C47" s="1127" t="s">
        <v>923</v>
      </c>
      <c r="D47" s="1128">
        <v>138.66292452799999</v>
      </c>
      <c r="E47" s="1134">
        <v>636</v>
      </c>
      <c r="F47" s="1135">
        <f t="shared" si="4"/>
        <v>88189.619999807997</v>
      </c>
      <c r="G47" s="1128"/>
      <c r="H47" s="1134"/>
      <c r="I47" s="1135"/>
      <c r="J47" s="1128"/>
      <c r="K47" s="1134"/>
      <c r="L47" s="1135"/>
    </row>
    <row r="48" spans="1:12" s="140" customFormat="1" ht="29.25" customHeight="1" x14ac:dyDescent="0.2">
      <c r="A48" s="2363"/>
      <c r="B48" s="1126" t="s">
        <v>1266</v>
      </c>
      <c r="C48" s="1127" t="s">
        <v>923</v>
      </c>
      <c r="D48" s="1128">
        <v>150</v>
      </c>
      <c r="E48" s="1134">
        <v>23</v>
      </c>
      <c r="F48" s="1135">
        <f t="shared" si="4"/>
        <v>3450</v>
      </c>
      <c r="G48" s="1128"/>
      <c r="H48" s="1134"/>
      <c r="I48" s="1135"/>
      <c r="J48" s="1128"/>
      <c r="K48" s="1134"/>
      <c r="L48" s="1135"/>
    </row>
    <row r="49" spans="1:13" s="140" customFormat="1" ht="20.25" customHeight="1" x14ac:dyDescent="0.2">
      <c r="A49" s="2363"/>
      <c r="B49" s="1126" t="s">
        <v>878</v>
      </c>
      <c r="C49" s="1127" t="s">
        <v>1131</v>
      </c>
      <c r="D49" s="1128">
        <v>900</v>
      </c>
      <c r="E49" s="1134">
        <v>12</v>
      </c>
      <c r="F49" s="1135">
        <f t="shared" si="4"/>
        <v>10800</v>
      </c>
      <c r="G49" s="1128">
        <v>900</v>
      </c>
      <c r="H49" s="1134">
        <v>3</v>
      </c>
      <c r="I49" s="1135">
        <f t="shared" si="5"/>
        <v>2700</v>
      </c>
      <c r="J49" s="1128">
        <v>900</v>
      </c>
      <c r="K49" s="1134">
        <v>3</v>
      </c>
      <c r="L49" s="1135">
        <f t="shared" si="3"/>
        <v>2700</v>
      </c>
    </row>
    <row r="50" spans="1:13" s="140" customFormat="1" ht="20.25" customHeight="1" x14ac:dyDescent="0.2">
      <c r="A50" s="2363"/>
      <c r="B50" s="1126" t="s">
        <v>1267</v>
      </c>
      <c r="C50" s="1127" t="s">
        <v>1232</v>
      </c>
      <c r="D50" s="1128">
        <v>74104</v>
      </c>
      <c r="E50" s="1134">
        <v>1</v>
      </c>
      <c r="F50" s="1135">
        <f t="shared" si="4"/>
        <v>74104</v>
      </c>
      <c r="G50" s="1128"/>
      <c r="H50" s="1134"/>
      <c r="I50" s="1135"/>
      <c r="J50" s="1128"/>
      <c r="K50" s="1134"/>
      <c r="L50" s="1135"/>
    </row>
    <row r="51" spans="1:13" s="140" customFormat="1" ht="31.5" customHeight="1" x14ac:dyDescent="0.2">
      <c r="A51" s="2363"/>
      <c r="B51" s="1126" t="s">
        <v>879</v>
      </c>
      <c r="C51" s="1127" t="s">
        <v>1130</v>
      </c>
      <c r="D51" s="1128">
        <v>34000</v>
      </c>
      <c r="E51" s="1134">
        <v>2</v>
      </c>
      <c r="F51" s="1135">
        <f t="shared" si="4"/>
        <v>68000</v>
      </c>
      <c r="G51" s="1128">
        <v>34000</v>
      </c>
      <c r="H51" s="1134">
        <v>5</v>
      </c>
      <c r="I51" s="1135">
        <f t="shared" si="5"/>
        <v>170000</v>
      </c>
      <c r="J51" s="1128">
        <v>34000</v>
      </c>
      <c r="K51" s="1134">
        <v>5</v>
      </c>
      <c r="L51" s="1135">
        <f t="shared" si="3"/>
        <v>170000</v>
      </c>
    </row>
    <row r="52" spans="1:13" s="140" customFormat="1" ht="31.5" customHeight="1" x14ac:dyDescent="0.2">
      <c r="A52" s="2363"/>
      <c r="B52" s="1144" t="s">
        <v>1139</v>
      </c>
      <c r="C52" s="1127" t="s">
        <v>1126</v>
      </c>
      <c r="D52" s="1128">
        <v>402.53466659999998</v>
      </c>
      <c r="E52" s="1134">
        <v>75</v>
      </c>
      <c r="F52" s="1135">
        <f t="shared" si="4"/>
        <v>30190.099994999997</v>
      </c>
      <c r="G52" s="1128">
        <v>253</v>
      </c>
      <c r="H52" s="1134">
        <v>25</v>
      </c>
      <c r="I52" s="1135">
        <f t="shared" si="5"/>
        <v>6325</v>
      </c>
      <c r="J52" s="1128">
        <v>253</v>
      </c>
      <c r="K52" s="1134">
        <v>25</v>
      </c>
      <c r="L52" s="1135">
        <f t="shared" si="3"/>
        <v>6325</v>
      </c>
    </row>
    <row r="53" spans="1:13" s="140" customFormat="1" ht="23.25" customHeight="1" x14ac:dyDescent="0.2">
      <c r="A53" s="2363"/>
      <c r="B53" s="1144" t="s">
        <v>1134</v>
      </c>
      <c r="C53" s="1156" t="s">
        <v>924</v>
      </c>
      <c r="D53" s="1128">
        <v>16250</v>
      </c>
      <c r="E53" s="1134">
        <v>4</v>
      </c>
      <c r="F53" s="1135">
        <f t="shared" si="4"/>
        <v>65000</v>
      </c>
      <c r="G53" s="1128">
        <v>13000</v>
      </c>
      <c r="H53" s="1134">
        <v>3</v>
      </c>
      <c r="I53" s="1135">
        <f t="shared" si="5"/>
        <v>39000</v>
      </c>
      <c r="J53" s="1128">
        <v>13000</v>
      </c>
      <c r="K53" s="1134">
        <v>3</v>
      </c>
      <c r="L53" s="1135">
        <f t="shared" si="3"/>
        <v>39000</v>
      </c>
    </row>
    <row r="54" spans="1:13" s="140" customFormat="1" ht="21" customHeight="1" x14ac:dyDescent="0.2">
      <c r="A54" s="2363"/>
      <c r="B54" s="1144" t="s">
        <v>1135</v>
      </c>
      <c r="C54" s="1156" t="s">
        <v>924</v>
      </c>
      <c r="D54" s="1162">
        <v>1900</v>
      </c>
      <c r="E54" s="1160">
        <v>4</v>
      </c>
      <c r="F54" s="1161">
        <f t="shared" si="4"/>
        <v>7600</v>
      </c>
      <c r="G54" s="1162">
        <v>1500</v>
      </c>
      <c r="H54" s="1160">
        <v>3</v>
      </c>
      <c r="I54" s="1161">
        <f t="shared" si="5"/>
        <v>4500</v>
      </c>
      <c r="J54" s="1162">
        <v>1500</v>
      </c>
      <c r="K54" s="1160">
        <v>3</v>
      </c>
      <c r="L54" s="1161">
        <f t="shared" si="3"/>
        <v>4500</v>
      </c>
    </row>
    <row r="55" spans="1:13" s="140" customFormat="1" ht="16.149999999999999" customHeight="1" thickBot="1" x14ac:dyDescent="0.25">
      <c r="A55" s="2364"/>
      <c r="B55" s="1164" t="s">
        <v>2</v>
      </c>
      <c r="C55" s="1136"/>
      <c r="D55" s="1137"/>
      <c r="E55" s="1138"/>
      <c r="F55" s="1139">
        <f>SUM(F21:F54)-F34</f>
        <v>2165499.9999948074</v>
      </c>
      <c r="G55" s="1137"/>
      <c r="H55" s="1138"/>
      <c r="I55" s="1139">
        <f>SUM(I21:I54)</f>
        <v>1552300</v>
      </c>
      <c r="J55" s="1137"/>
      <c r="K55" s="1138"/>
      <c r="L55" s="1139">
        <f>SUM(L21:L54)</f>
        <v>1552300</v>
      </c>
      <c r="M55" s="1168">
        <f>+I10-F55</f>
        <v>5.1925890147686005E-6</v>
      </c>
    </row>
    <row r="56" spans="1:13" s="140" customFormat="1" ht="28.15" customHeight="1" x14ac:dyDescent="0.2">
      <c r="A56" s="2357">
        <v>5</v>
      </c>
      <c r="B56" s="1140" t="s">
        <v>925</v>
      </c>
      <c r="C56" s="1125" t="s">
        <v>1269</v>
      </c>
      <c r="D56" s="1141">
        <v>430</v>
      </c>
      <c r="E56" s="1142">
        <v>1650</v>
      </c>
      <c r="F56" s="1143">
        <f t="shared" si="4"/>
        <v>709500</v>
      </c>
      <c r="G56" s="1141">
        <v>430</v>
      </c>
      <c r="H56" s="1142">
        <v>1650</v>
      </c>
      <c r="I56" s="1143">
        <f t="shared" si="5"/>
        <v>709500</v>
      </c>
      <c r="J56" s="1141">
        <v>430</v>
      </c>
      <c r="K56" s="1142">
        <v>1650</v>
      </c>
      <c r="L56" s="1143">
        <f t="shared" ref="L56:L72" si="6">+J56*K56</f>
        <v>709500</v>
      </c>
    </row>
    <row r="57" spans="1:13" s="140" customFormat="1" ht="34.5" customHeight="1" x14ac:dyDescent="0.2">
      <c r="A57" s="2358"/>
      <c r="B57" s="1144" t="s">
        <v>926</v>
      </c>
      <c r="C57" s="1157" t="s">
        <v>1187</v>
      </c>
      <c r="D57" s="1128">
        <v>60</v>
      </c>
      <c r="E57" s="1134">
        <v>1508</v>
      </c>
      <c r="F57" s="1135">
        <v>90500</v>
      </c>
      <c r="G57" s="1128">
        <v>60</v>
      </c>
      <c r="H57" s="1134">
        <v>1508</v>
      </c>
      <c r="I57" s="1135">
        <v>90500</v>
      </c>
      <c r="J57" s="1128">
        <v>60</v>
      </c>
      <c r="K57" s="1134">
        <v>1508</v>
      </c>
      <c r="L57" s="1135">
        <v>90500</v>
      </c>
    </row>
    <row r="58" spans="1:13" s="140" customFormat="1" ht="12.6" customHeight="1" x14ac:dyDescent="0.2">
      <c r="A58" s="2358"/>
      <c r="B58" s="1144"/>
      <c r="C58" s="1125"/>
      <c r="D58" s="1128"/>
      <c r="E58" s="1134"/>
      <c r="F58" s="1135">
        <f t="shared" si="4"/>
        <v>0</v>
      </c>
      <c r="G58" s="1128"/>
      <c r="H58" s="1134"/>
      <c r="I58" s="1135"/>
      <c r="J58" s="1128"/>
      <c r="K58" s="1134"/>
      <c r="L58" s="1135"/>
    </row>
    <row r="59" spans="1:13" s="140" customFormat="1" ht="12.6" customHeight="1" x14ac:dyDescent="0.2">
      <c r="A59" s="2358"/>
      <c r="B59" s="1144"/>
      <c r="C59" s="1125"/>
      <c r="D59" s="1128"/>
      <c r="E59" s="1134"/>
      <c r="F59" s="1135">
        <f t="shared" si="4"/>
        <v>0</v>
      </c>
      <c r="G59" s="1128"/>
      <c r="H59" s="1134"/>
      <c r="I59" s="1135"/>
      <c r="J59" s="1128"/>
      <c r="K59" s="1134"/>
      <c r="L59" s="1135"/>
    </row>
    <row r="60" spans="1:13" s="140" customFormat="1" ht="12.6" customHeight="1" x14ac:dyDescent="0.2">
      <c r="A60" s="2358"/>
      <c r="B60" s="1145"/>
      <c r="C60" s="1127"/>
      <c r="D60" s="1128"/>
      <c r="E60" s="1134"/>
      <c r="F60" s="1135">
        <f t="shared" si="4"/>
        <v>0</v>
      </c>
      <c r="G60" s="1128"/>
      <c r="H60" s="1134"/>
      <c r="I60" s="1135">
        <f t="shared" si="5"/>
        <v>0</v>
      </c>
      <c r="J60" s="1128"/>
      <c r="K60" s="1134"/>
      <c r="L60" s="1135">
        <f t="shared" si="6"/>
        <v>0</v>
      </c>
    </row>
    <row r="61" spans="1:13" s="140" customFormat="1" ht="14.45" customHeight="1" thickBot="1" x14ac:dyDescent="0.25">
      <c r="A61" s="2358"/>
      <c r="B61" s="1146" t="s">
        <v>2</v>
      </c>
      <c r="C61" s="1147"/>
      <c r="D61" s="1148"/>
      <c r="E61" s="1149"/>
      <c r="F61" s="1150">
        <f>SUM(F56:F60)</f>
        <v>800000</v>
      </c>
      <c r="G61" s="1151"/>
      <c r="H61" s="1152"/>
      <c r="I61" s="1139">
        <f>SUM(I56:I60)</f>
        <v>800000</v>
      </c>
      <c r="J61" s="1151"/>
      <c r="K61" s="1152"/>
      <c r="L61" s="1139">
        <f>SUM(L56:L60)</f>
        <v>800000</v>
      </c>
    </row>
    <row r="62" spans="1:13" s="140" customFormat="1" ht="32.450000000000003" customHeight="1" thickBot="1" x14ac:dyDescent="0.25">
      <c r="A62" s="2359">
        <v>2</v>
      </c>
      <c r="B62" s="1140" t="s">
        <v>879</v>
      </c>
      <c r="C62" s="1154" t="s">
        <v>1230</v>
      </c>
      <c r="D62" s="1141">
        <v>34000</v>
      </c>
      <c r="E62" s="1142">
        <v>7</v>
      </c>
      <c r="F62" s="1143">
        <f t="shared" si="4"/>
        <v>238000</v>
      </c>
      <c r="G62" s="1153"/>
      <c r="H62" s="1122"/>
      <c r="I62" s="1123"/>
      <c r="J62" s="1121"/>
      <c r="K62" s="1122"/>
      <c r="L62" s="1123"/>
    </row>
    <row r="63" spans="1:13" s="140" customFormat="1" ht="32.450000000000003" customHeight="1" x14ac:dyDescent="0.2">
      <c r="A63" s="2360"/>
      <c r="B63" s="1140" t="s">
        <v>879</v>
      </c>
      <c r="C63" s="1154" t="s">
        <v>1230</v>
      </c>
      <c r="D63" s="1121">
        <v>30600</v>
      </c>
      <c r="E63" s="1122">
        <v>1</v>
      </c>
      <c r="F63" s="1143">
        <f t="shared" si="4"/>
        <v>30600</v>
      </c>
      <c r="G63" s="1153"/>
      <c r="H63" s="1122"/>
      <c r="I63" s="1123"/>
      <c r="J63" s="1121"/>
      <c r="K63" s="1122"/>
      <c r="L63" s="1123"/>
    </row>
    <row r="64" spans="1:13" s="140" customFormat="1" ht="30.6" customHeight="1" x14ac:dyDescent="0.2">
      <c r="A64" s="2360"/>
      <c r="B64" s="1126" t="s">
        <v>1139</v>
      </c>
      <c r="C64" s="1154" t="s">
        <v>1126</v>
      </c>
      <c r="D64" s="1128">
        <v>252.75385</v>
      </c>
      <c r="E64" s="1134">
        <v>200</v>
      </c>
      <c r="F64" s="1135">
        <f t="shared" si="4"/>
        <v>50550.77</v>
      </c>
      <c r="G64" s="1153"/>
      <c r="H64" s="1122"/>
      <c r="I64" s="1123"/>
      <c r="J64" s="1121"/>
      <c r="K64" s="1122"/>
      <c r="L64" s="1123"/>
    </row>
    <row r="65" spans="1:12" s="140" customFormat="1" ht="30.6" customHeight="1" x14ac:dyDescent="0.2">
      <c r="A65" s="2360"/>
      <c r="B65" s="1144" t="s">
        <v>880</v>
      </c>
      <c r="C65" s="1154" t="s">
        <v>964</v>
      </c>
      <c r="D65" s="1128">
        <v>158923.66</v>
      </c>
      <c r="E65" s="1134">
        <v>1</v>
      </c>
      <c r="F65" s="1135">
        <f t="shared" si="4"/>
        <v>158923.66</v>
      </c>
      <c r="G65" s="1153"/>
      <c r="H65" s="1122"/>
      <c r="I65" s="1123"/>
      <c r="J65" s="1121"/>
      <c r="K65" s="1122"/>
      <c r="L65" s="1123"/>
    </row>
    <row r="66" spans="1:12" s="140" customFormat="1" ht="34.5" customHeight="1" x14ac:dyDescent="0.2">
      <c r="A66" s="2360"/>
      <c r="B66" s="1144" t="s">
        <v>880</v>
      </c>
      <c r="C66" s="1154" t="s">
        <v>964</v>
      </c>
      <c r="D66" s="1128">
        <v>200382</v>
      </c>
      <c r="E66" s="1134">
        <v>7</v>
      </c>
      <c r="F66" s="1135">
        <f t="shared" si="4"/>
        <v>1402674</v>
      </c>
      <c r="G66" s="1153"/>
      <c r="H66" s="1122"/>
      <c r="I66" s="1123"/>
      <c r="J66" s="1121"/>
      <c r="K66" s="1122"/>
      <c r="L66" s="1123"/>
    </row>
    <row r="67" spans="1:12" s="140" customFormat="1" ht="34.5" customHeight="1" x14ac:dyDescent="0.2">
      <c r="A67" s="2360"/>
      <c r="B67" s="1144" t="s">
        <v>1229</v>
      </c>
      <c r="C67" s="1155" t="s">
        <v>919</v>
      </c>
      <c r="D67" s="1128">
        <v>44085.96</v>
      </c>
      <c r="E67" s="1134">
        <v>1</v>
      </c>
      <c r="F67" s="1135">
        <f t="shared" si="4"/>
        <v>44085.96</v>
      </c>
      <c r="G67" s="1153"/>
      <c r="H67" s="1122"/>
      <c r="I67" s="1123"/>
      <c r="J67" s="1121"/>
      <c r="K67" s="1122"/>
      <c r="L67" s="1123"/>
    </row>
    <row r="68" spans="1:12" s="140" customFormat="1" ht="29.25" customHeight="1" x14ac:dyDescent="0.2">
      <c r="A68" s="2360"/>
      <c r="B68" s="1126" t="s">
        <v>1138</v>
      </c>
      <c r="C68" s="1156" t="s">
        <v>923</v>
      </c>
      <c r="D68" s="1128">
        <v>8750</v>
      </c>
      <c r="E68" s="1134">
        <v>1</v>
      </c>
      <c r="F68" s="1135">
        <f t="shared" si="4"/>
        <v>8750</v>
      </c>
      <c r="G68" s="1153"/>
      <c r="H68" s="1122"/>
      <c r="I68" s="1123"/>
      <c r="J68" s="1121"/>
      <c r="K68" s="1122"/>
      <c r="L68" s="1123"/>
    </row>
    <row r="69" spans="1:12" s="140" customFormat="1" ht="29.25" customHeight="1" x14ac:dyDescent="0.2">
      <c r="A69" s="2360"/>
      <c r="B69" s="1126" t="s">
        <v>1137</v>
      </c>
      <c r="C69" s="1156" t="s">
        <v>923</v>
      </c>
      <c r="D69" s="1128">
        <v>5050</v>
      </c>
      <c r="E69" s="1134">
        <v>2</v>
      </c>
      <c r="F69" s="1135">
        <f t="shared" si="4"/>
        <v>10100</v>
      </c>
      <c r="G69" s="1153"/>
      <c r="H69" s="1122"/>
      <c r="I69" s="1123"/>
      <c r="J69" s="1121"/>
      <c r="K69" s="1122"/>
      <c r="L69" s="1123"/>
    </row>
    <row r="70" spans="1:12" s="140" customFormat="1" ht="25.5" customHeight="1" x14ac:dyDescent="0.2">
      <c r="A70" s="2360"/>
      <c r="B70" s="1144" t="s">
        <v>881</v>
      </c>
      <c r="C70" s="1156" t="s">
        <v>924</v>
      </c>
      <c r="D70" s="1128">
        <v>16250</v>
      </c>
      <c r="E70" s="1134">
        <v>8</v>
      </c>
      <c r="F70" s="1135">
        <f t="shared" si="4"/>
        <v>130000</v>
      </c>
      <c r="G70" s="1153"/>
      <c r="H70" s="1122"/>
      <c r="I70" s="1123"/>
      <c r="J70" s="1121"/>
      <c r="K70" s="1122"/>
      <c r="L70" s="1123"/>
    </row>
    <row r="71" spans="1:12" s="140" customFormat="1" ht="26.25" customHeight="1" x14ac:dyDescent="0.2">
      <c r="A71" s="2360"/>
      <c r="B71" s="1144" t="s">
        <v>882</v>
      </c>
      <c r="C71" s="1156" t="s">
        <v>924</v>
      </c>
      <c r="D71" s="1128">
        <v>1900</v>
      </c>
      <c r="E71" s="1134">
        <v>8</v>
      </c>
      <c r="F71" s="1135">
        <f t="shared" si="4"/>
        <v>15200</v>
      </c>
      <c r="G71" s="1153"/>
      <c r="H71" s="1122"/>
      <c r="I71" s="1123"/>
      <c r="J71" s="1121"/>
      <c r="K71" s="1122"/>
      <c r="L71" s="1123"/>
    </row>
    <row r="72" spans="1:12" s="140" customFormat="1" ht="14.45" customHeight="1" x14ac:dyDescent="0.2">
      <c r="A72" s="2360"/>
      <c r="B72" s="1144" t="s">
        <v>925</v>
      </c>
      <c r="C72" s="1125" t="s">
        <v>938</v>
      </c>
      <c r="D72" s="1128">
        <v>430</v>
      </c>
      <c r="E72" s="1134">
        <v>750</v>
      </c>
      <c r="F72" s="1135">
        <f t="shared" si="4"/>
        <v>322500</v>
      </c>
      <c r="G72" s="1158"/>
      <c r="H72" s="1134"/>
      <c r="I72" s="1135">
        <f t="shared" si="5"/>
        <v>0</v>
      </c>
      <c r="J72" s="1128"/>
      <c r="K72" s="1134"/>
      <c r="L72" s="1135">
        <f t="shared" si="6"/>
        <v>0</v>
      </c>
    </row>
    <row r="73" spans="1:12" s="140" customFormat="1" ht="33" customHeight="1" x14ac:dyDescent="0.2">
      <c r="A73" s="2360"/>
      <c r="B73" s="1144" t="s">
        <v>926</v>
      </c>
      <c r="C73" s="1157" t="s">
        <v>1187</v>
      </c>
      <c r="D73" s="1128">
        <v>60</v>
      </c>
      <c r="E73" s="1134">
        <v>5200</v>
      </c>
      <c r="F73" s="1135">
        <f t="shared" si="4"/>
        <v>312000</v>
      </c>
      <c r="G73" s="1159"/>
      <c r="H73" s="1160"/>
      <c r="I73" s="1161"/>
      <c r="J73" s="1162"/>
      <c r="K73" s="1160"/>
      <c r="L73" s="1161"/>
    </row>
    <row r="74" spans="1:12" s="140" customFormat="1" ht="33" customHeight="1" x14ac:dyDescent="0.2">
      <c r="A74" s="2360"/>
      <c r="B74" s="1144" t="s">
        <v>1231</v>
      </c>
      <c r="C74" s="1157" t="s">
        <v>1232</v>
      </c>
      <c r="D74" s="1128">
        <v>54900</v>
      </c>
      <c r="E74" s="1134">
        <v>1</v>
      </c>
      <c r="F74" s="1135">
        <f t="shared" si="4"/>
        <v>54900</v>
      </c>
      <c r="G74" s="1159"/>
      <c r="H74" s="1160"/>
      <c r="I74" s="1161"/>
      <c r="J74" s="1162"/>
      <c r="K74" s="1160"/>
      <c r="L74" s="1161"/>
    </row>
    <row r="75" spans="1:12" s="140" customFormat="1" ht="33" customHeight="1" x14ac:dyDescent="0.2">
      <c r="A75" s="2360"/>
      <c r="B75" s="1144" t="s">
        <v>1233</v>
      </c>
      <c r="C75" s="1157" t="s">
        <v>1234</v>
      </c>
      <c r="D75" s="1128">
        <v>1959.69</v>
      </c>
      <c r="E75" s="1134">
        <v>1</v>
      </c>
      <c r="F75" s="1135">
        <f t="shared" si="4"/>
        <v>1959.69</v>
      </c>
      <c r="G75" s="1159"/>
      <c r="H75" s="1160"/>
      <c r="I75" s="1161"/>
      <c r="J75" s="1162"/>
      <c r="K75" s="1160"/>
      <c r="L75" s="1161"/>
    </row>
    <row r="76" spans="1:12" s="140" customFormat="1" ht="33" customHeight="1" x14ac:dyDescent="0.2">
      <c r="A76" s="2360"/>
      <c r="B76" s="1144" t="s">
        <v>1235</v>
      </c>
      <c r="C76" s="1157" t="s">
        <v>1234</v>
      </c>
      <c r="D76" s="1128">
        <v>6.0360019999999999</v>
      </c>
      <c r="E76" s="1134">
        <v>1360.9</v>
      </c>
      <c r="F76" s="1135">
        <f t="shared" si="4"/>
        <v>8214.3951218000002</v>
      </c>
      <c r="G76" s="1159"/>
      <c r="H76" s="1160"/>
      <c r="I76" s="1161"/>
      <c r="J76" s="1162"/>
      <c r="K76" s="1160"/>
      <c r="L76" s="1161"/>
    </row>
    <row r="77" spans="1:12" s="140" customFormat="1" ht="33" customHeight="1" x14ac:dyDescent="0.2">
      <c r="A77" s="2360"/>
      <c r="B77" s="1144" t="s">
        <v>1238</v>
      </c>
      <c r="C77" s="1157"/>
      <c r="D77" s="1128">
        <v>473256.18</v>
      </c>
      <c r="E77" s="1134">
        <v>1</v>
      </c>
      <c r="F77" s="1135">
        <f t="shared" si="4"/>
        <v>473256.18</v>
      </c>
      <c r="G77" s="1159"/>
      <c r="H77" s="1160"/>
      <c r="I77" s="1161"/>
      <c r="J77" s="1162"/>
      <c r="K77" s="1160"/>
      <c r="L77" s="1161"/>
    </row>
    <row r="78" spans="1:12" s="140" customFormat="1" ht="46.5" customHeight="1" x14ac:dyDescent="0.2">
      <c r="A78" s="2360"/>
      <c r="B78" s="1145" t="s">
        <v>1186</v>
      </c>
      <c r="C78" s="1163" t="s">
        <v>1188</v>
      </c>
      <c r="D78" s="1128">
        <v>5000</v>
      </c>
      <c r="E78" s="1134">
        <v>1</v>
      </c>
      <c r="F78" s="1135">
        <f t="shared" si="4"/>
        <v>5000</v>
      </c>
      <c r="G78" s="1159"/>
      <c r="H78" s="1160"/>
      <c r="I78" s="1161"/>
      <c r="J78" s="1162"/>
      <c r="K78" s="1160"/>
      <c r="L78" s="1161"/>
    </row>
    <row r="79" spans="1:12" ht="14.45" customHeight="1" thickBot="1" x14ac:dyDescent="0.25">
      <c r="A79" s="2361"/>
      <c r="B79" s="403" t="s">
        <v>2</v>
      </c>
      <c r="C79" s="407"/>
      <c r="D79" s="414"/>
      <c r="E79" s="395"/>
      <c r="F79" s="397">
        <f>SUM(F62:F78)</f>
        <v>3266714.6551218</v>
      </c>
      <c r="G79" s="1118"/>
      <c r="H79" s="395"/>
      <c r="I79" s="397">
        <f>SUM(I62:I72)</f>
        <v>0</v>
      </c>
      <c r="J79" s="414"/>
      <c r="K79" s="395"/>
      <c r="L79" s="397">
        <f>SUM(L62:L72)</f>
        <v>0</v>
      </c>
    </row>
    <row r="80" spans="1:12" ht="13.5" thickBot="1" x14ac:dyDescent="0.25">
      <c r="A80" s="812"/>
      <c r="B80" s="807" t="s">
        <v>185</v>
      </c>
      <c r="C80" s="808"/>
      <c r="D80" s="809" t="s">
        <v>187</v>
      </c>
      <c r="E80" s="810" t="s">
        <v>187</v>
      </c>
      <c r="F80" s="811">
        <f>+F79+F61+F55</f>
        <v>6232214.6551166074</v>
      </c>
      <c r="G80" s="809" t="s">
        <v>187</v>
      </c>
      <c r="H80" s="810" t="s">
        <v>187</v>
      </c>
      <c r="I80" s="811">
        <f>+I79+I61+I55</f>
        <v>2352300</v>
      </c>
      <c r="J80" s="809" t="s">
        <v>187</v>
      </c>
      <c r="K80" s="810" t="s">
        <v>187</v>
      </c>
      <c r="L80" s="811">
        <f>+L79+L61+L55</f>
        <v>2352300</v>
      </c>
    </row>
  </sheetData>
  <mergeCells count="24">
    <mergeCell ref="A56:A61"/>
    <mergeCell ref="A62:A79"/>
    <mergeCell ref="H5:H6"/>
    <mergeCell ref="A21:A55"/>
    <mergeCell ref="A17:A19"/>
    <mergeCell ref="A10:G10"/>
    <mergeCell ref="A11:G11"/>
    <mergeCell ref="A12:G12"/>
    <mergeCell ref="J18:L18"/>
    <mergeCell ref="G18:I18"/>
    <mergeCell ref="D18:F18"/>
    <mergeCell ref="C17:C19"/>
    <mergeCell ref="B17:B19"/>
    <mergeCell ref="I5:K5"/>
    <mergeCell ref="E13:G13"/>
    <mergeCell ref="E14:G14"/>
    <mergeCell ref="A1:M1"/>
    <mergeCell ref="A5:G6"/>
    <mergeCell ref="A7:G7"/>
    <mergeCell ref="A8:G8"/>
    <mergeCell ref="A9:G9"/>
    <mergeCell ref="A2:N2"/>
    <mergeCell ref="A3:L3"/>
    <mergeCell ref="A4:G4"/>
  </mergeCells>
  <phoneticPr fontId="12" type="noConversion"/>
  <pageMargins left="0.74803149606299213" right="0.15748031496062992" top="0.39370078740157483" bottom="0.39370078740157483" header="0.19685039370078741" footer="0.15748031496062992"/>
  <pageSetup paperSize="9" scale="86" fitToHeight="1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3">
    <tabColor theme="0"/>
    <pageSetUpPr fitToPage="1"/>
  </sheetPr>
  <dimension ref="A1:M244"/>
  <sheetViews>
    <sheetView view="pageBreakPreview" topLeftCell="A7" zoomScale="90" zoomScaleNormal="90" zoomScaleSheetLayoutView="90" workbookViewId="0">
      <selection activeCell="F143" sqref="F143"/>
    </sheetView>
  </sheetViews>
  <sheetFormatPr defaultColWidth="1.42578125" defaultRowHeight="12.75" x14ac:dyDescent="0.2"/>
  <cols>
    <col min="1" max="1" width="69.140625" style="222" customWidth="1"/>
    <col min="2" max="2" width="6.5703125" style="222" customWidth="1"/>
    <col min="3" max="3" width="8.5703125" style="19" customWidth="1"/>
    <col min="4" max="4" width="5" style="19" customWidth="1"/>
    <col min="5" max="5" width="17.85546875" style="19" customWidth="1"/>
    <col min="6" max="9" width="15" style="222" customWidth="1"/>
    <col min="10" max="10" width="11.5703125" style="205" customWidth="1"/>
    <col min="11" max="16384" width="1.42578125" style="222"/>
  </cols>
  <sheetData>
    <row r="1" spans="1:13" x14ac:dyDescent="0.2">
      <c r="E1" s="1291" t="s">
        <v>845</v>
      </c>
      <c r="F1" s="1291"/>
      <c r="G1" s="1291"/>
      <c r="H1" s="1291"/>
      <c r="I1" s="1291"/>
    </row>
    <row r="2" spans="1:13" x14ac:dyDescent="0.2">
      <c r="E2" s="1291"/>
      <c r="F2" s="1291"/>
      <c r="G2" s="1291"/>
      <c r="H2" s="1291"/>
      <c r="I2" s="1291"/>
    </row>
    <row r="3" spans="1:13" s="1210" customFormat="1" ht="12.75" customHeight="1" x14ac:dyDescent="0.2">
      <c r="C3" s="33"/>
      <c r="D3" s="33"/>
      <c r="E3" s="1294" t="s">
        <v>470</v>
      </c>
      <c r="F3" s="1294"/>
      <c r="G3" s="1294"/>
      <c r="H3" s="1294"/>
      <c r="I3" s="1294"/>
      <c r="J3" s="205"/>
    </row>
    <row r="4" spans="1:13" s="1250" customFormat="1" ht="42" customHeight="1" x14ac:dyDescent="0.2">
      <c r="C4" s="33"/>
      <c r="D4" s="56"/>
      <c r="E4" s="1294" t="s">
        <v>469</v>
      </c>
      <c r="F4" s="1294"/>
      <c r="G4" s="1294"/>
      <c r="H4" s="1294"/>
      <c r="I4" s="1294"/>
      <c r="J4" s="228"/>
    </row>
    <row r="5" spans="1:13" s="1210" customFormat="1" ht="12.75" customHeight="1" x14ac:dyDescent="0.2">
      <c r="C5" s="33"/>
      <c r="D5" s="33"/>
      <c r="E5" s="19"/>
      <c r="F5" s="1335" t="s">
        <v>657</v>
      </c>
      <c r="G5" s="1335"/>
      <c r="H5" s="1335"/>
      <c r="I5" s="1335"/>
      <c r="J5" s="205"/>
    </row>
    <row r="6" spans="1:13" ht="15" customHeight="1" x14ac:dyDescent="0.2">
      <c r="F6" s="1403" t="s">
        <v>1279</v>
      </c>
      <c r="G6" s="1403"/>
      <c r="H6" s="1403"/>
      <c r="I6" s="1403"/>
    </row>
    <row r="7" spans="1:13" s="34" customFormat="1" ht="14.45" customHeight="1" x14ac:dyDescent="0.2">
      <c r="E7" s="19"/>
      <c r="F7" s="1404" t="s">
        <v>357</v>
      </c>
      <c r="G7" s="1404"/>
      <c r="H7" s="1404"/>
      <c r="I7" s="1404"/>
      <c r="J7" s="35"/>
      <c r="K7" s="35"/>
      <c r="L7" s="35"/>
      <c r="M7" s="35"/>
    </row>
    <row r="8" spans="1:13" ht="15" customHeight="1" x14ac:dyDescent="0.2">
      <c r="F8" s="1403" t="s">
        <v>846</v>
      </c>
      <c r="G8" s="1403"/>
      <c r="H8" s="1403"/>
      <c r="I8" s="1403"/>
    </row>
    <row r="9" spans="1:13" s="34" customFormat="1" ht="10.5" customHeight="1" x14ac:dyDescent="0.2">
      <c r="E9" s="19"/>
      <c r="F9" s="1405" t="s">
        <v>358</v>
      </c>
      <c r="G9" s="1405"/>
      <c r="H9" s="1405"/>
      <c r="I9" s="1405"/>
      <c r="J9" s="35"/>
      <c r="K9" s="35"/>
      <c r="L9" s="35"/>
      <c r="M9" s="35"/>
    </row>
    <row r="10" spans="1:13" ht="15" customHeight="1" x14ac:dyDescent="0.2">
      <c r="F10" s="1299"/>
      <c r="G10" s="1299"/>
      <c r="H10" s="1401" t="s">
        <v>1280</v>
      </c>
      <c r="I10" s="1401"/>
    </row>
    <row r="11" spans="1:13" s="34" customFormat="1" ht="10.5" customHeight="1" x14ac:dyDescent="0.2">
      <c r="E11" s="19"/>
      <c r="F11" s="1300" t="s">
        <v>359</v>
      </c>
      <c r="G11" s="1300"/>
      <c r="H11" s="1402"/>
      <c r="I11" s="1402"/>
    </row>
    <row r="12" spans="1:13" s="34" customFormat="1" ht="18" customHeight="1" x14ac:dyDescent="0.2">
      <c r="E12" s="19"/>
      <c r="F12" s="1251" t="s">
        <v>599</v>
      </c>
      <c r="G12" s="231"/>
      <c r="H12" s="11" t="s">
        <v>598</v>
      </c>
      <c r="I12" s="11"/>
    </row>
    <row r="13" spans="1:13" s="34" customFormat="1" ht="12.75" customHeight="1" x14ac:dyDescent="0.2">
      <c r="E13" s="19"/>
      <c r="F13" s="19"/>
      <c r="G13" s="11"/>
      <c r="H13" s="19"/>
      <c r="I13" s="19"/>
    </row>
    <row r="14" spans="1:13" s="34" customFormat="1" ht="12.75" customHeight="1" x14ac:dyDescent="0.2">
      <c r="E14" s="19"/>
      <c r="F14" s="19"/>
      <c r="G14" s="11"/>
      <c r="H14" s="19"/>
      <c r="I14" s="19"/>
    </row>
    <row r="15" spans="1:13" s="36" customFormat="1" ht="15" customHeight="1" x14ac:dyDescent="0.2">
      <c r="A15" s="1406" t="s">
        <v>1043</v>
      </c>
      <c r="B15" s="1406"/>
      <c r="C15" s="1406"/>
      <c r="D15" s="1406"/>
      <c r="E15" s="1406"/>
      <c r="F15" s="1406"/>
      <c r="G15" s="1406"/>
      <c r="H15" s="1406"/>
      <c r="I15" s="1406"/>
      <c r="J15" s="206"/>
    </row>
    <row r="16" spans="1:13" s="36" customFormat="1" ht="18.75" x14ac:dyDescent="0.2">
      <c r="A16" s="1406" t="s">
        <v>1044</v>
      </c>
      <c r="B16" s="1406"/>
      <c r="C16" s="1406"/>
      <c r="D16" s="1406"/>
      <c r="E16" s="1406"/>
      <c r="F16" s="1406"/>
      <c r="G16" s="1406"/>
      <c r="H16" s="1406"/>
      <c r="I16" s="1406"/>
      <c r="J16" s="206"/>
    </row>
    <row r="17" spans="1:10" s="36" customFormat="1" ht="15.75" customHeight="1" x14ac:dyDescent="0.2">
      <c r="A17" s="234" t="s">
        <v>360</v>
      </c>
      <c r="B17" s="1407" t="s">
        <v>1296</v>
      </c>
      <c r="C17" s="1407"/>
      <c r="D17" s="1407"/>
      <c r="E17" s="1407"/>
      <c r="F17" s="21" t="s">
        <v>1193</v>
      </c>
      <c r="G17" s="1211">
        <v>2</v>
      </c>
      <c r="H17" s="21"/>
      <c r="I17" s="21"/>
      <c r="J17" s="206"/>
    </row>
    <row r="18" spans="1:10" s="36" customFormat="1" ht="13.5" customHeight="1" x14ac:dyDescent="0.2">
      <c r="A18" s="37"/>
      <c r="C18" s="37"/>
      <c r="D18" s="37"/>
      <c r="E18" s="1255"/>
      <c r="F18" s="1256"/>
      <c r="G18" s="1000"/>
      <c r="H18" s="1000"/>
      <c r="I18" s="1408" t="s">
        <v>18</v>
      </c>
      <c r="J18" s="206"/>
    </row>
    <row r="19" spans="1:10" ht="9.9499999999999993" customHeight="1" thickBot="1" x14ac:dyDescent="0.25">
      <c r="I19" s="1409"/>
    </row>
    <row r="20" spans="1:10" ht="15" customHeight="1" x14ac:dyDescent="0.2">
      <c r="B20" s="1410"/>
      <c r="C20" s="1410"/>
      <c r="D20" s="1223"/>
      <c r="E20" s="1223"/>
      <c r="H20" s="1257" t="s">
        <v>174</v>
      </c>
      <c r="I20" s="235" t="s">
        <v>1297</v>
      </c>
    </row>
    <row r="21" spans="1:10" ht="28.15" customHeight="1" x14ac:dyDescent="0.2">
      <c r="A21" s="1294" t="s">
        <v>600</v>
      </c>
      <c r="B21" s="1294"/>
      <c r="C21" s="1294"/>
      <c r="D21" s="1294"/>
      <c r="E21" s="1294"/>
      <c r="F21" s="1294"/>
      <c r="G21" s="1294"/>
      <c r="H21" s="1257" t="s">
        <v>19</v>
      </c>
      <c r="I21" s="236" t="s">
        <v>855</v>
      </c>
    </row>
    <row r="22" spans="1:10" ht="15" customHeight="1" x14ac:dyDescent="0.2">
      <c r="A22" s="1250"/>
      <c r="B22" s="1279"/>
      <c r="C22" s="1279"/>
      <c r="D22" s="1279"/>
      <c r="E22" s="1279"/>
      <c r="F22" s="1279"/>
      <c r="H22" s="1257" t="s">
        <v>20</v>
      </c>
      <c r="I22" s="236" t="s">
        <v>854</v>
      </c>
    </row>
    <row r="23" spans="1:10" ht="27" customHeight="1" x14ac:dyDescent="0.2">
      <c r="A23" s="1336" t="s">
        <v>1113</v>
      </c>
      <c r="B23" s="1336"/>
      <c r="C23" s="1336"/>
      <c r="D23" s="1336"/>
      <c r="E23" s="1336"/>
      <c r="F23" s="1336"/>
      <c r="G23" s="1336"/>
      <c r="H23" s="1257" t="s">
        <v>19</v>
      </c>
      <c r="I23" s="236"/>
    </row>
    <row r="24" spans="1:10" ht="15" customHeight="1" x14ac:dyDescent="0.2">
      <c r="A24" s="1336"/>
      <c r="B24" s="1336"/>
      <c r="C24" s="1336"/>
      <c r="D24" s="1336"/>
      <c r="E24" s="1336"/>
      <c r="F24" s="1336"/>
      <c r="G24" s="1336"/>
      <c r="H24" s="1257" t="s">
        <v>175</v>
      </c>
      <c r="I24" s="236" t="s">
        <v>852</v>
      </c>
    </row>
    <row r="25" spans="1:10" ht="15" customHeight="1" x14ac:dyDescent="0.2">
      <c r="A25" s="1336"/>
      <c r="B25" s="1336"/>
      <c r="C25" s="1336"/>
      <c r="D25" s="1336"/>
      <c r="E25" s="1336"/>
      <c r="F25" s="1336"/>
      <c r="G25" s="1336"/>
      <c r="H25" s="1257" t="s">
        <v>176</v>
      </c>
      <c r="I25" s="236" t="s">
        <v>853</v>
      </c>
    </row>
    <row r="26" spans="1:10" ht="15" customHeight="1" thickBot="1" x14ac:dyDescent="0.25">
      <c r="A26" s="1294"/>
      <c r="B26" s="1294"/>
      <c r="C26" s="1294"/>
      <c r="D26" s="1294"/>
      <c r="E26" s="1294"/>
      <c r="F26" s="1294"/>
      <c r="H26" s="1257" t="s">
        <v>177</v>
      </c>
      <c r="I26" s="237" t="s">
        <v>268</v>
      </c>
    </row>
    <row r="27" spans="1:10" x14ac:dyDescent="0.2">
      <c r="A27" s="1335" t="s">
        <v>267</v>
      </c>
      <c r="B27" s="1335"/>
      <c r="C27" s="1335"/>
      <c r="D27" s="1335"/>
      <c r="E27" s="1335"/>
      <c r="F27" s="1335"/>
      <c r="G27" s="1335"/>
    </row>
    <row r="28" spans="1:10" x14ac:dyDescent="0.2">
      <c r="A28" s="1282" t="s">
        <v>269</v>
      </c>
      <c r="B28" s="1282"/>
      <c r="C28" s="1282"/>
      <c r="D28" s="1282"/>
      <c r="E28" s="1282"/>
      <c r="F28" s="1282"/>
      <c r="G28" s="1282"/>
      <c r="H28" s="1282"/>
      <c r="I28" s="1282"/>
    </row>
    <row r="29" spans="1:10" ht="13.5" thickBot="1" x14ac:dyDescent="0.25"/>
    <row r="30" spans="1:10" s="38" customFormat="1" ht="15" customHeight="1" x14ac:dyDescent="0.2">
      <c r="A30" s="1326" t="s">
        <v>219</v>
      </c>
      <c r="B30" s="1332" t="s">
        <v>220</v>
      </c>
      <c r="C30" s="1329" t="s">
        <v>813</v>
      </c>
      <c r="D30" s="1283" t="s">
        <v>814</v>
      </c>
      <c r="E30" s="1284"/>
      <c r="F30" s="1280" t="s">
        <v>209</v>
      </c>
      <c r="G30" s="1280"/>
      <c r="H30" s="1280"/>
      <c r="I30" s="1281"/>
      <c r="J30" s="205"/>
    </row>
    <row r="31" spans="1:10" s="38" customFormat="1" ht="15" customHeight="1" x14ac:dyDescent="0.2">
      <c r="A31" s="1327"/>
      <c r="B31" s="1333"/>
      <c r="C31" s="1330"/>
      <c r="D31" s="1285"/>
      <c r="E31" s="1286"/>
      <c r="F31" s="209" t="s">
        <v>857</v>
      </c>
      <c r="G31" s="209" t="s">
        <v>858</v>
      </c>
      <c r="H31" s="209" t="s">
        <v>1045</v>
      </c>
      <c r="I31" s="1289" t="s">
        <v>364</v>
      </c>
      <c r="J31" s="205"/>
    </row>
    <row r="32" spans="1:10" s="38" customFormat="1" ht="40.9" customHeight="1" thickBot="1" x14ac:dyDescent="0.25">
      <c r="A32" s="1328"/>
      <c r="B32" s="1334"/>
      <c r="C32" s="1331"/>
      <c r="D32" s="1287"/>
      <c r="E32" s="1288"/>
      <c r="F32" s="1258" t="s">
        <v>361</v>
      </c>
      <c r="G32" s="1258" t="s">
        <v>362</v>
      </c>
      <c r="H32" s="1258" t="s">
        <v>363</v>
      </c>
      <c r="I32" s="1290"/>
      <c r="J32" s="205"/>
    </row>
    <row r="33" spans="1:10" s="38" customFormat="1" ht="28.9" customHeight="1" thickBot="1" x14ac:dyDescent="0.25">
      <c r="A33" s="229">
        <v>1</v>
      </c>
      <c r="B33" s="52">
        <v>2</v>
      </c>
      <c r="C33" s="211">
        <v>3</v>
      </c>
      <c r="D33" s="1306">
        <v>4</v>
      </c>
      <c r="E33" s="1307"/>
      <c r="F33" s="1259">
        <v>5</v>
      </c>
      <c r="G33" s="1259">
        <v>6</v>
      </c>
      <c r="H33" s="1259">
        <v>7</v>
      </c>
      <c r="I33" s="1260">
        <v>8</v>
      </c>
      <c r="J33" s="205"/>
    </row>
    <row r="34" spans="1:10" ht="16.5" customHeight="1" x14ac:dyDescent="0.2">
      <c r="A34" s="1226" t="s">
        <v>274</v>
      </c>
      <c r="B34" s="1239" t="s">
        <v>186</v>
      </c>
      <c r="C34" s="1241" t="s">
        <v>187</v>
      </c>
      <c r="D34" s="1308" t="s">
        <v>187</v>
      </c>
      <c r="E34" s="1309"/>
      <c r="F34" s="210">
        <v>151546.23999999999</v>
      </c>
      <c r="G34" s="210"/>
      <c r="H34" s="210"/>
      <c r="I34" s="1218"/>
    </row>
    <row r="35" spans="1:10" ht="16.5" customHeight="1" thickBot="1" x14ac:dyDescent="0.25">
      <c r="A35" s="1230" t="s">
        <v>275</v>
      </c>
      <c r="B35" s="50" t="s">
        <v>192</v>
      </c>
      <c r="C35" s="604" t="s">
        <v>187</v>
      </c>
      <c r="D35" s="1310" t="s">
        <v>187</v>
      </c>
      <c r="E35" s="1311"/>
      <c r="F35" s="212"/>
      <c r="G35" s="212"/>
      <c r="H35" s="212"/>
      <c r="I35" s="1006"/>
    </row>
    <row r="36" spans="1:10" ht="24" customHeight="1" thickBot="1" x14ac:dyDescent="0.25">
      <c r="A36" s="997" t="s">
        <v>456</v>
      </c>
      <c r="B36" s="1236" t="s">
        <v>276</v>
      </c>
      <c r="C36" s="1236"/>
      <c r="D36" s="1346" t="s">
        <v>187</v>
      </c>
      <c r="E36" s="1347"/>
      <c r="F36" s="1043">
        <f>+F37+F41+F49+F54+F63+F66+F70</f>
        <v>104164360.71000001</v>
      </c>
      <c r="G36" s="1043">
        <f>+G37+G41+G49+G54+G63+G66+G70</f>
        <v>69531508</v>
      </c>
      <c r="H36" s="1043">
        <f>+H37+H41+H49+H54+H63+H66+H70</f>
        <v>70506108</v>
      </c>
      <c r="I36" s="1261">
        <f>+I37+I41+I49+I54+I63+I66+I70</f>
        <v>0</v>
      </c>
    </row>
    <row r="37" spans="1:10" ht="8.25" customHeight="1" x14ac:dyDescent="0.2">
      <c r="A37" s="216"/>
      <c r="B37" s="1337" t="s">
        <v>277</v>
      </c>
      <c r="C37" s="1337" t="s">
        <v>278</v>
      </c>
      <c r="D37" s="1348" t="s">
        <v>187</v>
      </c>
      <c r="E37" s="1349"/>
      <c r="F37" s="1303">
        <f>+F39</f>
        <v>36000</v>
      </c>
      <c r="G37" s="1303">
        <f>+G39</f>
        <v>0</v>
      </c>
      <c r="H37" s="1303">
        <f>+H39</f>
        <v>0</v>
      </c>
      <c r="I37" s="1312"/>
    </row>
    <row r="38" spans="1:10" s="12" customFormat="1" ht="12.75" customHeight="1" thickBot="1" x14ac:dyDescent="0.25">
      <c r="A38" s="240" t="s">
        <v>365</v>
      </c>
      <c r="B38" s="1338"/>
      <c r="C38" s="1338"/>
      <c r="D38" s="1350"/>
      <c r="E38" s="1351"/>
      <c r="F38" s="1304"/>
      <c r="G38" s="1304"/>
      <c r="H38" s="1304"/>
      <c r="I38" s="1313"/>
    </row>
    <row r="39" spans="1:10" ht="15.75" customHeight="1" x14ac:dyDescent="0.2">
      <c r="A39" s="217" t="s">
        <v>230</v>
      </c>
      <c r="B39" s="238"/>
      <c r="C39" s="239"/>
      <c r="D39" s="1352" t="s">
        <v>231</v>
      </c>
      <c r="E39" s="1353"/>
      <c r="F39" s="1345">
        <f>+'Прилож  2_120'!C13</f>
        <v>36000</v>
      </c>
      <c r="G39" s="1305">
        <f>+'Прилож  2_120'!F13</f>
        <v>0</v>
      </c>
      <c r="H39" s="1305">
        <f>+'Прилож  2_120'!I13</f>
        <v>0</v>
      </c>
      <c r="I39" s="1354"/>
    </row>
    <row r="40" spans="1:10" ht="12.6" customHeight="1" thickBot="1" x14ac:dyDescent="0.25">
      <c r="A40" s="978" t="s">
        <v>782</v>
      </c>
      <c r="B40" s="238" t="s">
        <v>366</v>
      </c>
      <c r="C40" s="239" t="s">
        <v>278</v>
      </c>
      <c r="D40" s="1352"/>
      <c r="E40" s="1353"/>
      <c r="F40" s="1345"/>
      <c r="G40" s="1305"/>
      <c r="H40" s="1305"/>
      <c r="I40" s="1354"/>
    </row>
    <row r="41" spans="1:10" s="12" customFormat="1" ht="22.5" customHeight="1" thickBot="1" x14ac:dyDescent="0.25">
      <c r="A41" s="241" t="s">
        <v>350</v>
      </c>
      <c r="B41" s="1228" t="s">
        <v>279</v>
      </c>
      <c r="C41" s="1228" t="s">
        <v>280</v>
      </c>
      <c r="D41" s="1301" t="s">
        <v>187</v>
      </c>
      <c r="E41" s="1302"/>
      <c r="F41" s="242">
        <f>SUM(F42:F48)</f>
        <v>81790114.109999999</v>
      </c>
      <c r="G41" s="242">
        <f t="shared" ref="G41:I41" si="0">SUM(G42:G48)</f>
        <v>47624500</v>
      </c>
      <c r="H41" s="242">
        <f t="shared" si="0"/>
        <v>48599100</v>
      </c>
      <c r="I41" s="971">
        <f t="shared" si="0"/>
        <v>0</v>
      </c>
    </row>
    <row r="42" spans="1:10" ht="12.75" customHeight="1" x14ac:dyDescent="0.2">
      <c r="A42" s="221" t="s">
        <v>230</v>
      </c>
      <c r="B42" s="1341" t="s">
        <v>281</v>
      </c>
      <c r="C42" s="1343" t="s">
        <v>280</v>
      </c>
      <c r="D42" s="1295" t="s">
        <v>40</v>
      </c>
      <c r="E42" s="1296"/>
      <c r="F42" s="1339">
        <v>50261798.109999999</v>
      </c>
      <c r="G42" s="1339">
        <v>47624500</v>
      </c>
      <c r="H42" s="1339">
        <v>48599100</v>
      </c>
      <c r="I42" s="1355"/>
    </row>
    <row r="43" spans="1:10" ht="42" customHeight="1" x14ac:dyDescent="0.2">
      <c r="A43" s="218" t="s">
        <v>601</v>
      </c>
      <c r="B43" s="1342"/>
      <c r="C43" s="1344"/>
      <c r="D43" s="1292"/>
      <c r="E43" s="1293"/>
      <c r="F43" s="1340"/>
      <c r="G43" s="1340"/>
      <c r="H43" s="1340"/>
      <c r="I43" s="1356"/>
    </row>
    <row r="44" spans="1:10" ht="42" customHeight="1" x14ac:dyDescent="0.2">
      <c r="A44" s="218" t="s">
        <v>602</v>
      </c>
      <c r="B44" s="1240" t="s">
        <v>282</v>
      </c>
      <c r="C44" s="1242" t="s">
        <v>280</v>
      </c>
      <c r="D44" s="1297" t="s">
        <v>40</v>
      </c>
      <c r="E44" s="1298"/>
      <c r="F44" s="1217"/>
      <c r="G44" s="1217"/>
      <c r="H44" s="1217"/>
      <c r="I44" s="1219"/>
    </row>
    <row r="45" spans="1:10" ht="29.25" customHeight="1" x14ac:dyDescent="0.2">
      <c r="A45" s="1226" t="s">
        <v>784</v>
      </c>
      <c r="B45" s="1240" t="s">
        <v>158</v>
      </c>
      <c r="C45" s="1242" t="s">
        <v>280</v>
      </c>
      <c r="D45" s="1297" t="s">
        <v>40</v>
      </c>
      <c r="E45" s="1298"/>
      <c r="F45" s="1217">
        <v>31521116</v>
      </c>
      <c r="G45" s="1217"/>
      <c r="H45" s="1217"/>
      <c r="I45" s="1219"/>
    </row>
    <row r="46" spans="1:10" ht="18.75" customHeight="1" x14ac:dyDescent="0.2">
      <c r="A46" s="1229" t="s">
        <v>232</v>
      </c>
      <c r="B46" s="1240" t="s">
        <v>250</v>
      </c>
      <c r="C46" s="1242" t="s">
        <v>280</v>
      </c>
      <c r="D46" s="1297" t="s">
        <v>41</v>
      </c>
      <c r="E46" s="1298"/>
      <c r="F46" s="1217"/>
      <c r="G46" s="1217"/>
      <c r="H46" s="1217"/>
      <c r="I46" s="1219"/>
    </row>
    <row r="47" spans="1:10" ht="17.45" customHeight="1" x14ac:dyDescent="0.2">
      <c r="A47" s="1229" t="s">
        <v>785</v>
      </c>
      <c r="B47" s="1240" t="s">
        <v>603</v>
      </c>
      <c r="C47" s="1242" t="s">
        <v>280</v>
      </c>
      <c r="D47" s="1297" t="s">
        <v>251</v>
      </c>
      <c r="E47" s="1298"/>
      <c r="F47" s="1217">
        <v>7200</v>
      </c>
      <c r="G47" s="1217"/>
      <c r="H47" s="1217"/>
      <c r="I47" s="1219"/>
    </row>
    <row r="48" spans="1:10" ht="26.25" customHeight="1" thickBot="1" x14ac:dyDescent="0.25">
      <c r="A48" s="1230" t="s">
        <v>788</v>
      </c>
      <c r="B48" s="50" t="s">
        <v>722</v>
      </c>
      <c r="C48" s="604" t="s">
        <v>280</v>
      </c>
      <c r="D48" s="1314" t="s">
        <v>463</v>
      </c>
      <c r="E48" s="1315"/>
      <c r="F48" s="1007"/>
      <c r="G48" s="1007"/>
      <c r="H48" s="1007"/>
      <c r="I48" s="1006"/>
    </row>
    <row r="49" spans="1:10" s="12" customFormat="1" ht="19.5" customHeight="1" thickBot="1" x14ac:dyDescent="0.25">
      <c r="A49" s="243" t="s">
        <v>604</v>
      </c>
      <c r="B49" s="1228" t="s">
        <v>283</v>
      </c>
      <c r="C49" s="1228" t="s">
        <v>284</v>
      </c>
      <c r="D49" s="1301" t="s">
        <v>187</v>
      </c>
      <c r="E49" s="1302"/>
      <c r="F49" s="242">
        <f>SUM(F50:F53)</f>
        <v>0</v>
      </c>
      <c r="G49" s="242">
        <f>SUM(G50:G53)</f>
        <v>0</v>
      </c>
      <c r="H49" s="242">
        <f>SUM(H50:H53)</f>
        <v>0</v>
      </c>
      <c r="I49" s="244"/>
    </row>
    <row r="50" spans="1:10" ht="12.75" customHeight="1" x14ac:dyDescent="0.2">
      <c r="A50" s="221" t="s">
        <v>230</v>
      </c>
      <c r="B50" s="1341" t="s">
        <v>285</v>
      </c>
      <c r="C50" s="1343" t="s">
        <v>284</v>
      </c>
      <c r="D50" s="1295" t="s">
        <v>235</v>
      </c>
      <c r="E50" s="1296"/>
      <c r="F50" s="1339"/>
      <c r="G50" s="1339"/>
      <c r="H50" s="1339"/>
      <c r="I50" s="1355"/>
    </row>
    <row r="51" spans="1:10" ht="27" customHeight="1" x14ac:dyDescent="0.2">
      <c r="A51" s="218" t="s">
        <v>234</v>
      </c>
      <c r="B51" s="1342"/>
      <c r="C51" s="1344"/>
      <c r="D51" s="1292"/>
      <c r="E51" s="1293"/>
      <c r="F51" s="1340"/>
      <c r="G51" s="1340"/>
      <c r="H51" s="1340"/>
      <c r="I51" s="1356"/>
    </row>
    <row r="52" spans="1:10" ht="25.5" customHeight="1" x14ac:dyDescent="0.2">
      <c r="A52" s="218" t="s">
        <v>237</v>
      </c>
      <c r="B52" s="1240" t="s">
        <v>233</v>
      </c>
      <c r="C52" s="1242" t="s">
        <v>284</v>
      </c>
      <c r="D52" s="1297" t="s">
        <v>236</v>
      </c>
      <c r="E52" s="1298"/>
      <c r="F52" s="1217"/>
      <c r="G52" s="1217"/>
      <c r="H52" s="1217"/>
      <c r="I52" s="1219"/>
    </row>
    <row r="53" spans="1:10" ht="17.25" customHeight="1" thickBot="1" x14ac:dyDescent="0.25">
      <c r="A53" s="973" t="s">
        <v>239</v>
      </c>
      <c r="B53" s="50" t="s">
        <v>458</v>
      </c>
      <c r="C53" s="604" t="s">
        <v>284</v>
      </c>
      <c r="D53" s="1314" t="s">
        <v>238</v>
      </c>
      <c r="E53" s="1315"/>
      <c r="F53" s="1007"/>
      <c r="G53" s="1007"/>
      <c r="H53" s="1007"/>
      <c r="I53" s="1006"/>
    </row>
    <row r="54" spans="1:10" s="12" customFormat="1" ht="18.75" customHeight="1" thickBot="1" x14ac:dyDescent="0.25">
      <c r="A54" s="243" t="s">
        <v>367</v>
      </c>
      <c r="B54" s="1228" t="s">
        <v>286</v>
      </c>
      <c r="C54" s="1228" t="s">
        <v>287</v>
      </c>
      <c r="D54" s="1301" t="s">
        <v>187</v>
      </c>
      <c r="E54" s="1302"/>
      <c r="F54" s="242">
        <f>SUM(F55:F62)</f>
        <v>22338246.600000001</v>
      </c>
      <c r="G54" s="242">
        <f>+G55+G58+G59+G61+G62+G57</f>
        <v>21907008</v>
      </c>
      <c r="H54" s="242">
        <f>SUM(H55:H62)</f>
        <v>21907008</v>
      </c>
      <c r="I54" s="244"/>
      <c r="J54" s="206"/>
    </row>
    <row r="55" spans="1:10" ht="12.75" customHeight="1" x14ac:dyDescent="0.2">
      <c r="A55" s="221" t="s">
        <v>230</v>
      </c>
      <c r="B55" s="271"/>
      <c r="C55" s="972"/>
      <c r="D55" s="1295"/>
      <c r="E55" s="1296"/>
      <c r="F55" s="979"/>
      <c r="G55" s="246"/>
      <c r="H55" s="246"/>
      <c r="I55" s="267"/>
    </row>
    <row r="56" spans="1:10" ht="12.75" customHeight="1" x14ac:dyDescent="0.2">
      <c r="A56" s="221" t="s">
        <v>605</v>
      </c>
      <c r="B56" s="247" t="s">
        <v>159</v>
      </c>
      <c r="C56" s="972"/>
      <c r="D56" s="1295"/>
      <c r="E56" s="1296"/>
      <c r="F56" s="979"/>
      <c r="G56" s="246"/>
      <c r="H56" s="246"/>
      <c r="I56" s="267"/>
    </row>
    <row r="57" spans="1:10" ht="34.5" customHeight="1" x14ac:dyDescent="0.2">
      <c r="A57" s="218" t="s">
        <v>789</v>
      </c>
      <c r="B57" s="1239" t="s">
        <v>607</v>
      </c>
      <c r="C57" s="974" t="s">
        <v>287</v>
      </c>
      <c r="D57" s="1292" t="s">
        <v>161</v>
      </c>
      <c r="E57" s="1293"/>
      <c r="F57" s="980">
        <v>22338246.600000001</v>
      </c>
      <c r="G57" s="226">
        <v>21907008</v>
      </c>
      <c r="H57" s="226">
        <v>21907008</v>
      </c>
      <c r="I57" s="268"/>
    </row>
    <row r="58" spans="1:10" ht="57.6" customHeight="1" x14ac:dyDescent="0.2">
      <c r="A58" s="1229" t="s">
        <v>790</v>
      </c>
      <c r="B58" s="1239" t="s">
        <v>608</v>
      </c>
      <c r="C58" s="1242" t="s">
        <v>287</v>
      </c>
      <c r="D58" s="1292" t="s">
        <v>161</v>
      </c>
      <c r="E58" s="1293"/>
      <c r="F58" s="1217"/>
      <c r="G58" s="1217"/>
      <c r="H58" s="1217"/>
      <c r="I58" s="1219"/>
    </row>
    <row r="59" spans="1:10" ht="33" customHeight="1" x14ac:dyDescent="0.2">
      <c r="A59" s="1225" t="s">
        <v>791</v>
      </c>
      <c r="B59" s="50" t="s">
        <v>609</v>
      </c>
      <c r="C59" s="604" t="s">
        <v>287</v>
      </c>
      <c r="D59" s="1314" t="s">
        <v>162</v>
      </c>
      <c r="E59" s="1315"/>
      <c r="F59" s="1007"/>
      <c r="G59" s="1007"/>
      <c r="H59" s="1007"/>
      <c r="I59" s="1006"/>
    </row>
    <row r="60" spans="1:10" ht="14.25" customHeight="1" x14ac:dyDescent="0.2">
      <c r="A60" s="215" t="s">
        <v>606</v>
      </c>
      <c r="B60" s="248" t="s">
        <v>160</v>
      </c>
      <c r="C60" s="1243"/>
      <c r="D60" s="1314"/>
      <c r="E60" s="1315"/>
      <c r="F60" s="213"/>
      <c r="G60" s="1007"/>
      <c r="H60" s="213"/>
      <c r="I60" s="1006"/>
    </row>
    <row r="61" spans="1:10" ht="26.45" customHeight="1" x14ac:dyDescent="0.2">
      <c r="A61" s="218" t="s">
        <v>793</v>
      </c>
      <c r="B61" s="249" t="s">
        <v>610</v>
      </c>
      <c r="C61" s="1212" t="s">
        <v>287</v>
      </c>
      <c r="D61" s="1292" t="s">
        <v>242</v>
      </c>
      <c r="E61" s="1293"/>
      <c r="F61" s="250"/>
      <c r="G61" s="1216"/>
      <c r="H61" s="250"/>
      <c r="I61" s="1218"/>
    </row>
    <row r="62" spans="1:10" ht="25.15" customHeight="1" thickBot="1" x14ac:dyDescent="0.25">
      <c r="A62" s="1225" t="s">
        <v>794</v>
      </c>
      <c r="B62" s="247" t="s">
        <v>611</v>
      </c>
      <c r="C62" s="975" t="s">
        <v>287</v>
      </c>
      <c r="D62" s="1295" t="s">
        <v>243</v>
      </c>
      <c r="E62" s="1296"/>
      <c r="F62" s="232"/>
      <c r="G62" s="232"/>
      <c r="H62" s="232"/>
      <c r="I62" s="233"/>
    </row>
    <row r="63" spans="1:10" s="12" customFormat="1" ht="18.75" customHeight="1" thickBot="1" x14ac:dyDescent="0.25">
      <c r="A63" s="251" t="s">
        <v>416</v>
      </c>
      <c r="B63" s="1228" t="s">
        <v>368</v>
      </c>
      <c r="C63" s="1228" t="s">
        <v>369</v>
      </c>
      <c r="D63" s="1301" t="s">
        <v>187</v>
      </c>
      <c r="E63" s="1302"/>
      <c r="F63" s="242">
        <f>+F64</f>
        <v>0</v>
      </c>
      <c r="G63" s="242">
        <f>+G64</f>
        <v>0</v>
      </c>
      <c r="H63" s="242">
        <f>+H64</f>
        <v>0</v>
      </c>
      <c r="I63" s="244"/>
      <c r="J63" s="206"/>
    </row>
    <row r="64" spans="1:10" ht="12.75" customHeight="1" x14ac:dyDescent="0.2">
      <c r="A64" s="221" t="s">
        <v>230</v>
      </c>
      <c r="B64" s="1318"/>
      <c r="C64" s="1320"/>
      <c r="D64" s="1324"/>
      <c r="E64" s="1325"/>
      <c r="F64" s="1322"/>
      <c r="G64" s="1322"/>
      <c r="H64" s="1322"/>
      <c r="I64" s="1277"/>
    </row>
    <row r="65" spans="1:10" ht="14.25" customHeight="1" thickBot="1" x14ac:dyDescent="0.25">
      <c r="A65" s="220"/>
      <c r="B65" s="1319"/>
      <c r="C65" s="1321"/>
      <c r="D65" s="1324"/>
      <c r="E65" s="1325"/>
      <c r="F65" s="1323"/>
      <c r="G65" s="1323"/>
      <c r="H65" s="1323"/>
      <c r="I65" s="1278"/>
    </row>
    <row r="66" spans="1:10" s="12" customFormat="1" ht="20.25" customHeight="1" thickBot="1" x14ac:dyDescent="0.25">
      <c r="A66" s="243" t="s">
        <v>370</v>
      </c>
      <c r="B66" s="1228" t="s">
        <v>33</v>
      </c>
      <c r="C66" s="1228"/>
      <c r="D66" s="1301" t="s">
        <v>187</v>
      </c>
      <c r="E66" s="1302"/>
      <c r="F66" s="242">
        <f>+F68+F69</f>
        <v>0</v>
      </c>
      <c r="G66" s="242">
        <f>+G68+G69</f>
        <v>0</v>
      </c>
      <c r="H66" s="242">
        <f>+H68+H69</f>
        <v>0</v>
      </c>
      <c r="I66" s="244"/>
      <c r="J66" s="206"/>
    </row>
    <row r="67" spans="1:10" ht="12.75" customHeight="1" x14ac:dyDescent="0.2">
      <c r="A67" s="258" t="s">
        <v>230</v>
      </c>
      <c r="B67" s="1047"/>
      <c r="C67" s="1363" t="s">
        <v>164</v>
      </c>
      <c r="D67" s="1052"/>
      <c r="E67" s="1053"/>
      <c r="F67" s="1045"/>
      <c r="G67" s="1045"/>
      <c r="H67" s="1045"/>
      <c r="I67" s="1046"/>
    </row>
    <row r="68" spans="1:10" ht="26.45" customHeight="1" x14ac:dyDescent="0.2">
      <c r="A68" s="220" t="s">
        <v>838</v>
      </c>
      <c r="B68" s="247" t="s">
        <v>163</v>
      </c>
      <c r="C68" s="1364"/>
      <c r="D68" s="1292" t="s">
        <v>840</v>
      </c>
      <c r="E68" s="1293"/>
      <c r="F68" s="246"/>
      <c r="G68" s="246"/>
      <c r="H68" s="246"/>
      <c r="I68" s="267"/>
    </row>
    <row r="69" spans="1:10" ht="15" customHeight="1" thickBot="1" x14ac:dyDescent="0.25">
      <c r="A69" s="1054" t="s">
        <v>244</v>
      </c>
      <c r="B69" s="1055" t="s">
        <v>839</v>
      </c>
      <c r="C69" s="1365"/>
      <c r="D69" s="1310" t="s">
        <v>245</v>
      </c>
      <c r="E69" s="1311"/>
      <c r="F69" s="256"/>
      <c r="G69" s="256"/>
      <c r="H69" s="256"/>
      <c r="I69" s="1056"/>
    </row>
    <row r="70" spans="1:10" s="12" customFormat="1" ht="20.25" customHeight="1" thickBot="1" x14ac:dyDescent="0.25">
      <c r="A70" s="1048" t="s">
        <v>371</v>
      </c>
      <c r="B70" s="1049" t="s">
        <v>34</v>
      </c>
      <c r="C70" s="1049" t="s">
        <v>187</v>
      </c>
      <c r="D70" s="1373" t="s">
        <v>187</v>
      </c>
      <c r="E70" s="1374"/>
      <c r="F70" s="1050">
        <f>+F71</f>
        <v>0</v>
      </c>
      <c r="G70" s="1050">
        <f>+G71</f>
        <v>0</v>
      </c>
      <c r="H70" s="1050">
        <f>+H71</f>
        <v>0</v>
      </c>
      <c r="I70" s="1051"/>
      <c r="J70" s="206"/>
    </row>
    <row r="71" spans="1:10" ht="12.75" customHeight="1" x14ac:dyDescent="0.2">
      <c r="A71" s="221" t="s">
        <v>188</v>
      </c>
      <c r="B71" s="1318" t="s">
        <v>35</v>
      </c>
      <c r="C71" s="1320" t="s">
        <v>36</v>
      </c>
      <c r="D71" s="1324"/>
      <c r="E71" s="1325"/>
      <c r="F71" s="1322"/>
      <c r="G71" s="1322"/>
      <c r="H71" s="1322"/>
      <c r="I71" s="1277" t="s">
        <v>187</v>
      </c>
    </row>
    <row r="72" spans="1:10" ht="26.25" customHeight="1" thickBot="1" x14ac:dyDescent="0.25">
      <c r="A72" s="220" t="s">
        <v>455</v>
      </c>
      <c r="B72" s="1319"/>
      <c r="C72" s="1321"/>
      <c r="D72" s="1324"/>
      <c r="E72" s="1325"/>
      <c r="F72" s="1323"/>
      <c r="G72" s="1323"/>
      <c r="H72" s="1323"/>
      <c r="I72" s="1278"/>
    </row>
    <row r="73" spans="1:10" ht="27" customHeight="1" thickBot="1" x14ac:dyDescent="0.25">
      <c r="A73" s="997" t="s">
        <v>457</v>
      </c>
      <c r="B73" s="1236" t="s">
        <v>37</v>
      </c>
      <c r="C73" s="1236" t="s">
        <v>187</v>
      </c>
      <c r="D73" s="1375" t="s">
        <v>187</v>
      </c>
      <c r="E73" s="1375"/>
      <c r="F73" s="1043">
        <f>+F74+F102+F110+F117+F125+F127+F206+F211+F216</f>
        <v>104315906.94999999</v>
      </c>
      <c r="G73" s="1043">
        <f>+G74+G102+G110+G117+G125+G127+G206+G211+G216</f>
        <v>69531508</v>
      </c>
      <c r="H73" s="1043">
        <f>+H74+H102+H110+H117+H125+H127+H206+H211+H216</f>
        <v>70506108</v>
      </c>
      <c r="I73" s="1044"/>
    </row>
    <row r="74" spans="1:10" ht="12.75" customHeight="1" x14ac:dyDescent="0.2">
      <c r="A74" s="976" t="s">
        <v>230</v>
      </c>
      <c r="B74" s="1370" t="s">
        <v>38</v>
      </c>
      <c r="C74" s="1370" t="s">
        <v>187</v>
      </c>
      <c r="D74" s="1370" t="s">
        <v>187</v>
      </c>
      <c r="E74" s="1370"/>
      <c r="F74" s="1368">
        <f>SUM(F77:F100)</f>
        <v>48598599.75</v>
      </c>
      <c r="G74" s="1368">
        <f>SUM(G77:G100)</f>
        <v>42878308</v>
      </c>
      <c r="H74" s="1368">
        <f>SUM(H77:H100)</f>
        <v>43852908</v>
      </c>
      <c r="I74" s="1366" t="s">
        <v>187</v>
      </c>
    </row>
    <row r="75" spans="1:10" ht="12.75" customHeight="1" x14ac:dyDescent="0.2">
      <c r="A75" s="219" t="s">
        <v>372</v>
      </c>
      <c r="B75" s="1371"/>
      <c r="C75" s="1372"/>
      <c r="D75" s="1372"/>
      <c r="E75" s="1372"/>
      <c r="F75" s="1369"/>
      <c r="G75" s="1369"/>
      <c r="H75" s="1369"/>
      <c r="I75" s="1367"/>
    </row>
    <row r="76" spans="1:10" ht="12.75" customHeight="1" x14ac:dyDescent="0.2">
      <c r="A76" s="215" t="s">
        <v>230</v>
      </c>
      <c r="B76" s="50"/>
      <c r="C76" s="1243"/>
      <c r="D76" s="1314"/>
      <c r="E76" s="1315"/>
      <c r="F76" s="213"/>
      <c r="G76" s="1007"/>
      <c r="H76" s="213"/>
      <c r="I76" s="1006"/>
    </row>
    <row r="77" spans="1:10" ht="14.45" customHeight="1" x14ac:dyDescent="0.2">
      <c r="A77" s="1359" t="s">
        <v>212</v>
      </c>
      <c r="B77" s="1239" t="s">
        <v>831</v>
      </c>
      <c r="C77" s="1212" t="s">
        <v>180</v>
      </c>
      <c r="D77" s="1059" t="s">
        <v>992</v>
      </c>
      <c r="E77" s="1060" t="s">
        <v>1048</v>
      </c>
      <c r="F77" s="250">
        <v>11822229.880000001</v>
      </c>
      <c r="G77" s="1216">
        <v>12095300</v>
      </c>
      <c r="H77" s="250">
        <v>12145400</v>
      </c>
      <c r="I77" s="1218" t="s">
        <v>187</v>
      </c>
    </row>
    <row r="78" spans="1:10" ht="14.45" customHeight="1" x14ac:dyDescent="0.2">
      <c r="A78" s="1359"/>
      <c r="B78" s="606">
        <f>+B77+1</f>
        <v>2111</v>
      </c>
      <c r="C78" s="1212" t="s">
        <v>180</v>
      </c>
      <c r="D78" s="1059" t="s">
        <v>992</v>
      </c>
      <c r="E78" s="1060" t="s">
        <v>1064</v>
      </c>
      <c r="F78" s="1214">
        <v>230000</v>
      </c>
      <c r="G78" s="1216"/>
      <c r="H78" s="1216"/>
      <c r="I78" s="1219" t="s">
        <v>187</v>
      </c>
    </row>
    <row r="79" spans="1:10" ht="14.45" customHeight="1" x14ac:dyDescent="0.2">
      <c r="A79" s="1359"/>
      <c r="B79" s="606">
        <v>2112</v>
      </c>
      <c r="C79" s="1212" t="s">
        <v>180</v>
      </c>
      <c r="D79" s="1059" t="s">
        <v>992</v>
      </c>
      <c r="E79" s="1060" t="s">
        <v>1108</v>
      </c>
      <c r="F79" s="1214">
        <v>4605565.3</v>
      </c>
      <c r="G79" s="1216">
        <v>5412700</v>
      </c>
      <c r="H79" s="1216">
        <v>5629200</v>
      </c>
      <c r="I79" s="1219"/>
    </row>
    <row r="80" spans="1:10" ht="14.45" customHeight="1" x14ac:dyDescent="0.2">
      <c r="A80" s="1359"/>
      <c r="B80" s="606">
        <v>2113</v>
      </c>
      <c r="C80" s="1212" t="s">
        <v>180</v>
      </c>
      <c r="D80" s="1059" t="s">
        <v>992</v>
      </c>
      <c r="E80" s="1060" t="s">
        <v>1109</v>
      </c>
      <c r="F80" s="1214">
        <v>13208805.449999999</v>
      </c>
      <c r="G80" s="1216">
        <v>12050700</v>
      </c>
      <c r="H80" s="1216">
        <v>12532600</v>
      </c>
      <c r="I80" s="1219"/>
    </row>
    <row r="81" spans="1:9" ht="14.45" customHeight="1" x14ac:dyDescent="0.2">
      <c r="A81" s="1359"/>
      <c r="B81" s="606">
        <v>2114</v>
      </c>
      <c r="C81" s="1212" t="s">
        <v>180</v>
      </c>
      <c r="D81" s="1059" t="s">
        <v>994</v>
      </c>
      <c r="E81" s="1064" t="s">
        <v>1074</v>
      </c>
      <c r="F81" s="1214">
        <v>3942966.53</v>
      </c>
      <c r="G81" s="1216">
        <v>3350000</v>
      </c>
      <c r="H81" s="1216">
        <v>3350000</v>
      </c>
      <c r="I81" s="1219"/>
    </row>
    <row r="82" spans="1:9" ht="14.45" customHeight="1" x14ac:dyDescent="0.2">
      <c r="A82" s="1359"/>
      <c r="B82" s="606">
        <v>2115</v>
      </c>
      <c r="C82" s="1212" t="s">
        <v>180</v>
      </c>
      <c r="D82" s="1059" t="s">
        <v>992</v>
      </c>
      <c r="E82" s="1064" t="s">
        <v>1093</v>
      </c>
      <c r="F82" s="1214">
        <v>28300</v>
      </c>
      <c r="G82" s="1216">
        <v>24000</v>
      </c>
      <c r="H82" s="1216">
        <v>24000</v>
      </c>
      <c r="I82" s="1219"/>
    </row>
    <row r="83" spans="1:9" ht="14.45" customHeight="1" x14ac:dyDescent="0.2">
      <c r="A83" s="1359"/>
      <c r="B83" s="606">
        <v>2116</v>
      </c>
      <c r="C83" s="1212" t="s">
        <v>180</v>
      </c>
      <c r="D83" s="1059" t="s">
        <v>993</v>
      </c>
      <c r="E83" s="1062" t="s">
        <v>1097</v>
      </c>
      <c r="F83" s="1214">
        <v>1687242.55</v>
      </c>
      <c r="G83" s="1216"/>
      <c r="H83" s="1216"/>
      <c r="I83" s="1219"/>
    </row>
    <row r="84" spans="1:9" ht="14.45" customHeight="1" x14ac:dyDescent="0.2">
      <c r="A84" s="1360"/>
      <c r="B84" s="1222">
        <v>2117</v>
      </c>
      <c r="C84" s="1242" t="s">
        <v>180</v>
      </c>
      <c r="D84" s="1061" t="s">
        <v>994</v>
      </c>
      <c r="E84" s="1062" t="s">
        <v>1100</v>
      </c>
      <c r="F84" s="1217">
        <v>1779964</v>
      </c>
      <c r="G84" s="1217"/>
      <c r="H84" s="1217"/>
      <c r="I84" s="1219" t="s">
        <v>187</v>
      </c>
    </row>
    <row r="85" spans="1:9" ht="14.45" customHeight="1" x14ac:dyDescent="0.2">
      <c r="A85" s="1394" t="s">
        <v>189</v>
      </c>
      <c r="B85" s="1222">
        <v>2120</v>
      </c>
      <c r="C85" s="1213" t="s">
        <v>181</v>
      </c>
      <c r="D85" s="1061" t="s">
        <v>992</v>
      </c>
      <c r="E85" s="1060" t="s">
        <v>1053</v>
      </c>
      <c r="F85" s="1215">
        <v>22000</v>
      </c>
      <c r="G85" s="1217"/>
      <c r="H85" s="1217"/>
      <c r="I85" s="1219" t="s">
        <v>187</v>
      </c>
    </row>
    <row r="86" spans="1:9" ht="14.45" customHeight="1" x14ac:dyDescent="0.2">
      <c r="A86" s="1394"/>
      <c r="B86" s="1222">
        <f t="shared" ref="B86:B88" si="1">+B85+1</f>
        <v>2121</v>
      </c>
      <c r="C86" s="1213" t="s">
        <v>181</v>
      </c>
      <c r="D86" s="1061" t="s">
        <v>993</v>
      </c>
      <c r="E86" s="1062" t="s">
        <v>1097</v>
      </c>
      <c r="F86" s="1215">
        <v>3400</v>
      </c>
      <c r="G86" s="1217"/>
      <c r="H86" s="1217"/>
      <c r="I86" s="1219" t="s">
        <v>187</v>
      </c>
    </row>
    <row r="87" spans="1:9" ht="14.45" customHeight="1" x14ac:dyDescent="0.2">
      <c r="A87" s="1394"/>
      <c r="B87" s="1222">
        <f t="shared" si="1"/>
        <v>2122</v>
      </c>
      <c r="C87" s="1213" t="s">
        <v>181</v>
      </c>
      <c r="D87" s="1061" t="s">
        <v>994</v>
      </c>
      <c r="E87" s="1062" t="s">
        <v>1100</v>
      </c>
      <c r="F87" s="1215">
        <v>2010</v>
      </c>
      <c r="G87" s="1217"/>
      <c r="H87" s="1217"/>
      <c r="I87" s="1219" t="s">
        <v>187</v>
      </c>
    </row>
    <row r="88" spans="1:9" ht="14.45" customHeight="1" x14ac:dyDescent="0.2">
      <c r="A88" s="1394"/>
      <c r="B88" s="1222">
        <f t="shared" si="1"/>
        <v>2123</v>
      </c>
      <c r="C88" s="1213" t="s">
        <v>181</v>
      </c>
      <c r="D88" s="1061"/>
      <c r="E88" s="1062"/>
      <c r="F88" s="1215"/>
      <c r="G88" s="1217"/>
      <c r="H88" s="1217"/>
      <c r="I88" s="1219" t="s">
        <v>187</v>
      </c>
    </row>
    <row r="89" spans="1:9" ht="14.45" customHeight="1" x14ac:dyDescent="0.2">
      <c r="A89" s="1229" t="s">
        <v>460</v>
      </c>
      <c r="B89" s="1222">
        <v>2130</v>
      </c>
      <c r="C89" s="1213" t="s">
        <v>459</v>
      </c>
      <c r="D89" s="1061"/>
      <c r="E89" s="1062"/>
      <c r="F89" s="1215"/>
      <c r="G89" s="1217"/>
      <c r="H89" s="1217"/>
      <c r="I89" s="1219" t="s">
        <v>187</v>
      </c>
    </row>
    <row r="90" spans="1:9" ht="14.45" customHeight="1" x14ac:dyDescent="0.2">
      <c r="A90" s="1358" t="s">
        <v>461</v>
      </c>
      <c r="B90" s="1222">
        <v>2140</v>
      </c>
      <c r="C90" s="1213" t="s">
        <v>39</v>
      </c>
      <c r="D90" s="1061" t="s">
        <v>992</v>
      </c>
      <c r="E90" s="1060" t="s">
        <v>1065</v>
      </c>
      <c r="F90" s="1215">
        <v>3639749.42</v>
      </c>
      <c r="G90" s="1217">
        <v>3652800</v>
      </c>
      <c r="H90" s="1217">
        <v>3667900</v>
      </c>
      <c r="I90" s="1219" t="s">
        <v>187</v>
      </c>
    </row>
    <row r="91" spans="1:9" ht="14.45" customHeight="1" x14ac:dyDescent="0.2">
      <c r="A91" s="1359"/>
      <c r="B91" s="1262">
        <f>+B90+1</f>
        <v>2141</v>
      </c>
      <c r="C91" s="1241" t="s">
        <v>39</v>
      </c>
      <c r="D91" s="1061" t="s">
        <v>992</v>
      </c>
      <c r="E91" s="1064" t="s">
        <v>1094</v>
      </c>
      <c r="F91" s="1216">
        <v>8546.6</v>
      </c>
      <c r="G91" s="1058">
        <v>7208</v>
      </c>
      <c r="H91" s="1058">
        <v>7208</v>
      </c>
      <c r="I91" s="1219" t="s">
        <v>187</v>
      </c>
    </row>
    <row r="92" spans="1:9" ht="14.45" customHeight="1" x14ac:dyDescent="0.2">
      <c r="A92" s="1359"/>
      <c r="B92" s="1262">
        <f t="shared" ref="B92:B96" si="2">+B91+1</f>
        <v>2142</v>
      </c>
      <c r="C92" s="1241" t="s">
        <v>39</v>
      </c>
      <c r="D92" s="1061" t="s">
        <v>994</v>
      </c>
      <c r="E92" s="1062" t="s">
        <v>1100</v>
      </c>
      <c r="F92" s="1216">
        <v>537518</v>
      </c>
      <c r="G92" s="1216"/>
      <c r="H92" s="1216"/>
      <c r="I92" s="1219" t="s">
        <v>187</v>
      </c>
    </row>
    <row r="93" spans="1:9" ht="14.45" customHeight="1" x14ac:dyDescent="0.2">
      <c r="A93" s="1359"/>
      <c r="B93" s="1262">
        <v>2143</v>
      </c>
      <c r="C93" s="1241" t="s">
        <v>39</v>
      </c>
      <c r="D93" s="1061" t="s">
        <v>993</v>
      </c>
      <c r="E93" s="1062" t="s">
        <v>1097</v>
      </c>
      <c r="F93" s="1216">
        <v>509578.07</v>
      </c>
      <c r="G93" s="1216"/>
      <c r="H93" s="1216"/>
      <c r="I93" s="1219"/>
    </row>
    <row r="94" spans="1:9" ht="14.45" customHeight="1" x14ac:dyDescent="0.2">
      <c r="A94" s="1359"/>
      <c r="B94" s="1262">
        <v>2144</v>
      </c>
      <c r="C94" s="1242" t="s">
        <v>39</v>
      </c>
      <c r="D94" s="1061" t="s">
        <v>994</v>
      </c>
      <c r="E94" s="1062" t="s">
        <v>1075</v>
      </c>
      <c r="F94" s="1217">
        <v>1190775.8899999999</v>
      </c>
      <c r="G94" s="1217">
        <v>1011700</v>
      </c>
      <c r="H94" s="1217">
        <v>1011700</v>
      </c>
      <c r="I94" s="1219" t="s">
        <v>187</v>
      </c>
    </row>
    <row r="95" spans="1:9" ht="14.45" customHeight="1" x14ac:dyDescent="0.2">
      <c r="A95" s="1359"/>
      <c r="B95" s="1262">
        <f t="shared" si="2"/>
        <v>2145</v>
      </c>
      <c r="C95" s="1242" t="s">
        <v>39</v>
      </c>
      <c r="D95" s="1061" t="s">
        <v>992</v>
      </c>
      <c r="E95" s="1060" t="s">
        <v>1110</v>
      </c>
      <c r="F95" s="1217">
        <v>1390848.49</v>
      </c>
      <c r="G95" s="1217">
        <v>1634600</v>
      </c>
      <c r="H95" s="1217">
        <v>1700000</v>
      </c>
      <c r="I95" s="1219" t="s">
        <v>187</v>
      </c>
    </row>
    <row r="96" spans="1:9" ht="14.45" customHeight="1" x14ac:dyDescent="0.2">
      <c r="A96" s="1360"/>
      <c r="B96" s="1262">
        <f t="shared" si="2"/>
        <v>2146</v>
      </c>
      <c r="C96" s="604" t="s">
        <v>39</v>
      </c>
      <c r="D96" s="1061" t="s">
        <v>992</v>
      </c>
      <c r="E96" s="1060" t="s">
        <v>1111</v>
      </c>
      <c r="F96" s="1007">
        <v>3989099.57</v>
      </c>
      <c r="G96" s="1007">
        <v>3639300</v>
      </c>
      <c r="H96" s="1007">
        <v>3784900</v>
      </c>
      <c r="I96" s="1219" t="s">
        <v>187</v>
      </c>
    </row>
    <row r="97" spans="1:10" ht="30" customHeight="1" x14ac:dyDescent="0.2">
      <c r="A97" s="1229" t="s">
        <v>462</v>
      </c>
      <c r="B97" s="1222">
        <v>2150</v>
      </c>
      <c r="C97" s="1242" t="s">
        <v>40</v>
      </c>
      <c r="D97" s="1061"/>
      <c r="E97" s="1062"/>
      <c r="F97" s="1215"/>
      <c r="G97" s="1217"/>
      <c r="H97" s="1217"/>
      <c r="I97" s="1219" t="s">
        <v>187</v>
      </c>
    </row>
    <row r="98" spans="1:10" ht="30" customHeight="1" x14ac:dyDescent="0.2">
      <c r="A98" s="1229" t="s">
        <v>612</v>
      </c>
      <c r="B98" s="1222">
        <v>2160</v>
      </c>
      <c r="C98" s="1242" t="s">
        <v>613</v>
      </c>
      <c r="D98" s="1061"/>
      <c r="E98" s="1062"/>
      <c r="F98" s="1215"/>
      <c r="G98" s="1217"/>
      <c r="H98" s="1217"/>
      <c r="I98" s="1219" t="s">
        <v>187</v>
      </c>
    </row>
    <row r="99" spans="1:10" ht="30" customHeight="1" x14ac:dyDescent="0.2">
      <c r="A99" s="1229" t="s">
        <v>614</v>
      </c>
      <c r="B99" s="1222">
        <v>2170</v>
      </c>
      <c r="C99" s="1242" t="s">
        <v>41</v>
      </c>
      <c r="D99" s="1061"/>
      <c r="E99" s="1062"/>
      <c r="F99" s="1215"/>
      <c r="G99" s="1217"/>
      <c r="H99" s="1217"/>
      <c r="I99" s="1219" t="s">
        <v>187</v>
      </c>
    </row>
    <row r="100" spans="1:10" ht="30" customHeight="1" x14ac:dyDescent="0.2">
      <c r="A100" s="1225" t="s">
        <v>464</v>
      </c>
      <c r="B100" s="202">
        <v>2180</v>
      </c>
      <c r="C100" s="1232" t="s">
        <v>463</v>
      </c>
      <c r="D100" s="1063"/>
      <c r="E100" s="1064"/>
      <c r="F100" s="232"/>
      <c r="G100" s="232"/>
      <c r="H100" s="232"/>
      <c r="I100" s="233" t="s">
        <v>187</v>
      </c>
    </row>
    <row r="101" spans="1:10" ht="16.149999999999999" customHeight="1" thickBot="1" x14ac:dyDescent="0.25">
      <c r="A101" s="1054" t="s">
        <v>832</v>
      </c>
      <c r="B101" s="51">
        <v>2181</v>
      </c>
      <c r="C101" s="1233" t="s">
        <v>463</v>
      </c>
      <c r="D101" s="1263"/>
      <c r="E101" s="1208"/>
      <c r="F101" s="603"/>
      <c r="G101" s="603"/>
      <c r="H101" s="603"/>
      <c r="I101" s="605" t="s">
        <v>187</v>
      </c>
    </row>
    <row r="102" spans="1:10" ht="14.45" customHeight="1" thickBot="1" x14ac:dyDescent="0.25">
      <c r="A102" s="243" t="s">
        <v>375</v>
      </c>
      <c r="B102" s="1228" t="s">
        <v>211</v>
      </c>
      <c r="C102" s="1228" t="s">
        <v>182</v>
      </c>
      <c r="D102" s="1317"/>
      <c r="E102" s="1317"/>
      <c r="F102" s="242">
        <f>+F103+F107+F108+F109</f>
        <v>0</v>
      </c>
      <c r="G102" s="242">
        <f>+G103+G107+G108+G109</f>
        <v>0</v>
      </c>
      <c r="H102" s="242">
        <f>+H103+H107+H108+H109</f>
        <v>0</v>
      </c>
      <c r="I102" s="244" t="s">
        <v>187</v>
      </c>
    </row>
    <row r="103" spans="1:10" ht="14.45" customHeight="1" x14ac:dyDescent="0.2">
      <c r="A103" s="221" t="s">
        <v>230</v>
      </c>
      <c r="B103" s="1318" t="s">
        <v>42</v>
      </c>
      <c r="C103" s="1380" t="s">
        <v>183</v>
      </c>
      <c r="D103" s="1065"/>
      <c r="E103" s="1066"/>
      <c r="F103" s="1361">
        <f>+F105</f>
        <v>0</v>
      </c>
      <c r="G103" s="1322">
        <f>+G105</f>
        <v>0</v>
      </c>
      <c r="H103" s="1322">
        <f>+H105</f>
        <v>0</v>
      </c>
      <c r="I103" s="1355" t="s">
        <v>187</v>
      </c>
    </row>
    <row r="104" spans="1:10" ht="14.45" customHeight="1" x14ac:dyDescent="0.2">
      <c r="A104" s="218" t="s">
        <v>373</v>
      </c>
      <c r="B104" s="1376"/>
      <c r="C104" s="1377"/>
      <c r="D104" s="1059"/>
      <c r="E104" s="1060"/>
      <c r="F104" s="1362"/>
      <c r="G104" s="1357"/>
      <c r="H104" s="1357"/>
      <c r="I104" s="1356"/>
    </row>
    <row r="105" spans="1:10" ht="14.45" customHeight="1" x14ac:dyDescent="0.2">
      <c r="A105" s="221" t="s">
        <v>188</v>
      </c>
      <c r="B105" s="1376" t="s">
        <v>43</v>
      </c>
      <c r="C105" s="1377" t="s">
        <v>184</v>
      </c>
      <c r="D105" s="1063"/>
      <c r="E105" s="1064"/>
      <c r="F105" s="1362"/>
      <c r="G105" s="1357"/>
      <c r="H105" s="1357"/>
      <c r="I105" s="1378" t="s">
        <v>187</v>
      </c>
    </row>
    <row r="106" spans="1:10" s="39" customFormat="1" ht="28.9" customHeight="1" x14ac:dyDescent="0.2">
      <c r="A106" s="1008" t="s">
        <v>374</v>
      </c>
      <c r="B106" s="1376"/>
      <c r="C106" s="1377"/>
      <c r="D106" s="1059"/>
      <c r="E106" s="1060"/>
      <c r="F106" s="1362"/>
      <c r="G106" s="1357"/>
      <c r="H106" s="1357"/>
      <c r="I106" s="1378"/>
      <c r="J106" s="207"/>
    </row>
    <row r="107" spans="1:10" ht="28.9" customHeight="1" x14ac:dyDescent="0.2">
      <c r="A107" s="1226" t="s">
        <v>378</v>
      </c>
      <c r="B107" s="1240" t="s">
        <v>44</v>
      </c>
      <c r="C107" s="1242" t="s">
        <v>45</v>
      </c>
      <c r="D107" s="1061"/>
      <c r="E107" s="1062"/>
      <c r="F107" s="1217"/>
      <c r="G107" s="1217"/>
      <c r="H107" s="1217"/>
      <c r="I107" s="1219" t="s">
        <v>187</v>
      </c>
    </row>
    <row r="108" spans="1:10" ht="39" customHeight="1" x14ac:dyDescent="0.2">
      <c r="A108" s="1229" t="s">
        <v>379</v>
      </c>
      <c r="B108" s="1240" t="s">
        <v>46</v>
      </c>
      <c r="C108" s="1242" t="s">
        <v>47</v>
      </c>
      <c r="D108" s="1061"/>
      <c r="E108" s="1062"/>
      <c r="F108" s="1217"/>
      <c r="G108" s="1217"/>
      <c r="H108" s="1217"/>
      <c r="I108" s="1219" t="s">
        <v>187</v>
      </c>
    </row>
    <row r="109" spans="1:10" ht="14.45" customHeight="1" thickBot="1" x14ac:dyDescent="0.25">
      <c r="A109" s="1230" t="s">
        <v>615</v>
      </c>
      <c r="B109" s="50" t="s">
        <v>48</v>
      </c>
      <c r="C109" s="604" t="s">
        <v>49</v>
      </c>
      <c r="D109" s="1063"/>
      <c r="E109" s="1064"/>
      <c r="F109" s="1007"/>
      <c r="G109" s="1007"/>
      <c r="H109" s="1007"/>
      <c r="I109" s="1006" t="s">
        <v>187</v>
      </c>
    </row>
    <row r="110" spans="1:10" ht="14.45" customHeight="1" thickBot="1" x14ac:dyDescent="0.25">
      <c r="A110" s="243" t="s">
        <v>376</v>
      </c>
      <c r="B110" s="1228" t="s">
        <v>50</v>
      </c>
      <c r="C110" s="1228" t="s">
        <v>51</v>
      </c>
      <c r="D110" s="1317" t="s">
        <v>187</v>
      </c>
      <c r="E110" s="1317"/>
      <c r="F110" s="242">
        <f>+F111+F115+F116+F113+F114</f>
        <v>1382950</v>
      </c>
      <c r="G110" s="242">
        <f>+G111+G115+G116</f>
        <v>1278300</v>
      </c>
      <c r="H110" s="242">
        <f>+H111+H115+H116</f>
        <v>1278300</v>
      </c>
      <c r="I110" s="244" t="s">
        <v>187</v>
      </c>
    </row>
    <row r="111" spans="1:10" ht="14.45" customHeight="1" x14ac:dyDescent="0.2">
      <c r="A111" s="221" t="s">
        <v>188</v>
      </c>
      <c r="B111" s="1379" t="s">
        <v>52</v>
      </c>
      <c r="C111" s="1380" t="s">
        <v>53</v>
      </c>
      <c r="D111" s="1065"/>
      <c r="E111" s="1066"/>
      <c r="F111" s="1361">
        <v>1189400</v>
      </c>
      <c r="G111" s="1322">
        <v>1173300</v>
      </c>
      <c r="H111" s="1322">
        <v>1173300</v>
      </c>
      <c r="I111" s="1277" t="s">
        <v>187</v>
      </c>
    </row>
    <row r="112" spans="1:10" s="42" customFormat="1" ht="14.45" customHeight="1" x14ac:dyDescent="0.2">
      <c r="A112" s="218" t="s">
        <v>54</v>
      </c>
      <c r="B112" s="1376"/>
      <c r="C112" s="1377"/>
      <c r="D112" s="1059" t="s">
        <v>992</v>
      </c>
      <c r="E112" s="1060" t="s">
        <v>1052</v>
      </c>
      <c r="F112" s="1362"/>
      <c r="G112" s="1357"/>
      <c r="H112" s="1357"/>
      <c r="I112" s="1378"/>
      <c r="J112" s="208"/>
    </row>
    <row r="113" spans="1:10" s="42" customFormat="1" ht="14.45" customHeight="1" x14ac:dyDescent="0.2">
      <c r="A113" s="218"/>
      <c r="B113" s="1224" t="s">
        <v>55</v>
      </c>
      <c r="C113" s="1321" t="s">
        <v>56</v>
      </c>
      <c r="D113" s="1059" t="s">
        <v>993</v>
      </c>
      <c r="E113" s="1062" t="s">
        <v>1097</v>
      </c>
      <c r="F113" s="1268">
        <v>87000</v>
      </c>
      <c r="G113" s="17"/>
      <c r="H113" s="17"/>
      <c r="I113" s="1221"/>
      <c r="J113" s="208"/>
    </row>
    <row r="114" spans="1:10" s="42" customFormat="1" ht="14.45" customHeight="1" x14ac:dyDescent="0.2">
      <c r="A114" s="218"/>
      <c r="B114" s="1224" t="s">
        <v>1206</v>
      </c>
      <c r="C114" s="1395"/>
      <c r="D114" s="1059" t="s">
        <v>992</v>
      </c>
      <c r="E114" s="1062" t="s">
        <v>1097</v>
      </c>
      <c r="F114" s="1268">
        <v>1300</v>
      </c>
      <c r="G114" s="17"/>
      <c r="H114" s="17"/>
      <c r="I114" s="1221"/>
      <c r="J114" s="208"/>
    </row>
    <row r="115" spans="1:10" s="42" customFormat="1" ht="25.9" customHeight="1" x14ac:dyDescent="0.2">
      <c r="A115" s="1226" t="s">
        <v>384</v>
      </c>
      <c r="B115" s="49" t="s">
        <v>1207</v>
      </c>
      <c r="C115" s="1396"/>
      <c r="D115" s="1059" t="s">
        <v>992</v>
      </c>
      <c r="E115" s="1060" t="s">
        <v>1052</v>
      </c>
      <c r="F115" s="1067">
        <v>105000</v>
      </c>
      <c r="G115" s="1067">
        <v>105000</v>
      </c>
      <c r="H115" s="1067">
        <v>105000</v>
      </c>
      <c r="I115" s="1219" t="s">
        <v>187</v>
      </c>
      <c r="J115" s="208"/>
    </row>
    <row r="116" spans="1:10" s="42" customFormat="1" ht="14.45" customHeight="1" thickBot="1" x14ac:dyDescent="0.25">
      <c r="A116" s="1230" t="s">
        <v>57</v>
      </c>
      <c r="B116" s="203" t="s">
        <v>58</v>
      </c>
      <c r="C116" s="604" t="s">
        <v>59</v>
      </c>
      <c r="D116" s="1063" t="s">
        <v>993</v>
      </c>
      <c r="E116" s="1062" t="s">
        <v>1097</v>
      </c>
      <c r="F116" s="1068">
        <v>250</v>
      </c>
      <c r="G116" s="1068"/>
      <c r="H116" s="1068"/>
      <c r="I116" s="1006" t="s">
        <v>187</v>
      </c>
      <c r="J116" s="208"/>
    </row>
    <row r="117" spans="1:10" ht="14.45" customHeight="1" thickBot="1" x14ac:dyDescent="0.25">
      <c r="A117" s="243" t="s">
        <v>377</v>
      </c>
      <c r="B117" s="1228" t="s">
        <v>60</v>
      </c>
      <c r="C117" s="1228" t="s">
        <v>187</v>
      </c>
      <c r="D117" s="1317" t="s">
        <v>187</v>
      </c>
      <c r="E117" s="1317"/>
      <c r="F117" s="242">
        <f>+F118+F123+F124</f>
        <v>0</v>
      </c>
      <c r="G117" s="242">
        <f>+G118+G123+G124</f>
        <v>0</v>
      </c>
      <c r="H117" s="242">
        <f>+H118+H123+H124</f>
        <v>0</v>
      </c>
      <c r="I117" s="244" t="s">
        <v>187</v>
      </c>
    </row>
    <row r="118" spans="1:10" ht="14.45" customHeight="1" x14ac:dyDescent="0.2">
      <c r="A118" s="221" t="s">
        <v>188</v>
      </c>
      <c r="B118" s="252"/>
      <c r="C118" s="1235"/>
      <c r="D118" s="1246"/>
      <c r="E118" s="1247"/>
      <c r="F118" s="981"/>
      <c r="G118" s="253"/>
      <c r="H118" s="253"/>
      <c r="I118" s="269"/>
    </row>
    <row r="119" spans="1:10" ht="14.45" customHeight="1" x14ac:dyDescent="0.2">
      <c r="A119" s="220" t="s">
        <v>616</v>
      </c>
      <c r="B119" s="252" t="s">
        <v>61</v>
      </c>
      <c r="C119" s="1235" t="s">
        <v>617</v>
      </c>
      <c r="D119" s="1212"/>
      <c r="E119" s="1248"/>
      <c r="F119" s="981"/>
      <c r="G119" s="253"/>
      <c r="H119" s="253"/>
      <c r="I119" s="269"/>
    </row>
    <row r="120" spans="1:10" ht="14.45" customHeight="1" x14ac:dyDescent="0.2">
      <c r="A120" s="270" t="s">
        <v>620</v>
      </c>
      <c r="B120" s="1224" t="s">
        <v>63</v>
      </c>
      <c r="C120" s="2" t="s">
        <v>618</v>
      </c>
      <c r="D120" s="1212"/>
      <c r="E120" s="1248"/>
      <c r="F120" s="255"/>
      <c r="G120" s="255"/>
      <c r="H120" s="255"/>
      <c r="I120" s="1221"/>
    </row>
    <row r="121" spans="1:10" ht="22.9" customHeight="1" x14ac:dyDescent="0.2">
      <c r="A121" s="270" t="s">
        <v>621</v>
      </c>
      <c r="B121" s="1224" t="s">
        <v>65</v>
      </c>
      <c r="C121" s="2" t="s">
        <v>619</v>
      </c>
      <c r="D121" s="1213"/>
      <c r="E121" s="1245"/>
      <c r="F121" s="255"/>
      <c r="G121" s="255"/>
      <c r="H121" s="255"/>
      <c r="I121" s="1221"/>
    </row>
    <row r="122" spans="1:10" s="42" customFormat="1" ht="14.45" customHeight="1" x14ac:dyDescent="0.2">
      <c r="A122" s="218" t="s">
        <v>191</v>
      </c>
      <c r="B122" s="1227" t="s">
        <v>622</v>
      </c>
      <c r="C122" s="1234" t="s">
        <v>62</v>
      </c>
      <c r="D122" s="1213"/>
      <c r="E122" s="1245"/>
      <c r="F122" s="254"/>
      <c r="G122" s="254"/>
      <c r="H122" s="254"/>
      <c r="I122" s="1220"/>
      <c r="J122" s="208"/>
    </row>
    <row r="123" spans="1:10" s="42" customFormat="1" ht="14.45" customHeight="1" x14ac:dyDescent="0.2">
      <c r="A123" s="1226" t="s">
        <v>190</v>
      </c>
      <c r="B123" s="1240" t="s">
        <v>623</v>
      </c>
      <c r="C123" s="1242" t="s">
        <v>64</v>
      </c>
      <c r="D123" s="1213"/>
      <c r="E123" s="1245"/>
      <c r="F123" s="223"/>
      <c r="G123" s="223"/>
      <c r="H123" s="223"/>
      <c r="I123" s="1219"/>
      <c r="J123" s="208"/>
    </row>
    <row r="124" spans="1:10" s="42" customFormat="1" ht="33.6" customHeight="1" thickBot="1" x14ac:dyDescent="0.25">
      <c r="A124" s="1230" t="s">
        <v>465</v>
      </c>
      <c r="B124" s="50" t="s">
        <v>624</v>
      </c>
      <c r="C124" s="604" t="s">
        <v>66</v>
      </c>
      <c r="D124" s="1243"/>
      <c r="E124" s="1244"/>
      <c r="F124" s="224"/>
      <c r="G124" s="224"/>
      <c r="H124" s="224"/>
      <c r="I124" s="1006"/>
      <c r="J124" s="208"/>
    </row>
    <row r="125" spans="1:10" ht="14.45" customHeight="1" thickBot="1" x14ac:dyDescent="0.25">
      <c r="A125" s="251" t="s">
        <v>396</v>
      </c>
      <c r="B125" s="1228" t="s">
        <v>67</v>
      </c>
      <c r="C125" s="1228" t="s">
        <v>187</v>
      </c>
      <c r="D125" s="1317" t="s">
        <v>187</v>
      </c>
      <c r="E125" s="1317"/>
      <c r="F125" s="242">
        <f>+F126</f>
        <v>0</v>
      </c>
      <c r="G125" s="242">
        <f>+G126</f>
        <v>0</v>
      </c>
      <c r="H125" s="242">
        <f>+H126</f>
        <v>0</v>
      </c>
      <c r="I125" s="244" t="s">
        <v>187</v>
      </c>
    </row>
    <row r="126" spans="1:10" ht="30" customHeight="1" thickBot="1" x14ac:dyDescent="0.25">
      <c r="A126" s="1225" t="s">
        <v>466</v>
      </c>
      <c r="B126" s="247" t="s">
        <v>68</v>
      </c>
      <c r="C126" s="1232" t="s">
        <v>69</v>
      </c>
      <c r="D126" s="1246"/>
      <c r="E126" s="1247"/>
      <c r="F126" s="232"/>
      <c r="G126" s="232"/>
      <c r="H126" s="232"/>
      <c r="I126" s="233" t="s">
        <v>187</v>
      </c>
    </row>
    <row r="127" spans="1:10" ht="14.45" customHeight="1" thickBot="1" x14ac:dyDescent="0.25">
      <c r="A127" s="251" t="s">
        <v>557</v>
      </c>
      <c r="B127" s="1228" t="s">
        <v>70</v>
      </c>
      <c r="C127" s="1228" t="s">
        <v>187</v>
      </c>
      <c r="D127" s="1317" t="s">
        <v>187</v>
      </c>
      <c r="E127" s="1317"/>
      <c r="F127" s="242">
        <f>+F129+F130+F131+F199+F200</f>
        <v>54334357.199999996</v>
      </c>
      <c r="G127" s="242">
        <f>+G129+G130+G131+G199+G200</f>
        <v>25374900</v>
      </c>
      <c r="H127" s="242">
        <f>+H129+H130+H131+H199+H200</f>
        <v>25374900</v>
      </c>
      <c r="I127" s="244"/>
    </row>
    <row r="128" spans="1:10" ht="14.45" customHeight="1" thickBot="1" x14ac:dyDescent="0.25">
      <c r="A128" s="221" t="s">
        <v>230</v>
      </c>
      <c r="B128" s="1028"/>
      <c r="C128" s="1029"/>
      <c r="D128" s="1246"/>
      <c r="E128" s="1247"/>
      <c r="F128" s="1026"/>
      <c r="G128" s="1026"/>
      <c r="H128" s="1026"/>
      <c r="I128" s="1027"/>
    </row>
    <row r="129" spans="1:9" ht="21.6" customHeight="1" thickBot="1" x14ac:dyDescent="0.25">
      <c r="A129" s="1030" t="s">
        <v>73</v>
      </c>
      <c r="B129" s="1031" t="s">
        <v>71</v>
      </c>
      <c r="C129" s="1032" t="s">
        <v>72</v>
      </c>
      <c r="D129" s="1011"/>
      <c r="E129" s="1033"/>
      <c r="F129" s="1034"/>
      <c r="G129" s="1034"/>
      <c r="H129" s="1034"/>
      <c r="I129" s="1035"/>
    </row>
    <row r="130" spans="1:9" ht="37.15" customHeight="1" thickBot="1" x14ac:dyDescent="0.25">
      <c r="A130" s="1036" t="s">
        <v>397</v>
      </c>
      <c r="B130" s="1037" t="s">
        <v>74</v>
      </c>
      <c r="C130" s="1038" t="s">
        <v>75</v>
      </c>
      <c r="D130" s="1011"/>
      <c r="E130" s="1033"/>
      <c r="F130" s="1039"/>
      <c r="G130" s="1039"/>
      <c r="H130" s="1039"/>
      <c r="I130" s="1040"/>
    </row>
    <row r="131" spans="1:9" ht="14.45" customHeight="1" thickBot="1" x14ac:dyDescent="0.25">
      <c r="A131" s="1019" t="s">
        <v>76</v>
      </c>
      <c r="B131" s="1020" t="s">
        <v>77</v>
      </c>
      <c r="C131" s="1021" t="s">
        <v>78</v>
      </c>
      <c r="D131" s="1022"/>
      <c r="E131" s="1023"/>
      <c r="F131" s="1024">
        <f>SUM(F133:F198)</f>
        <v>45123749.729999997</v>
      </c>
      <c r="G131" s="1024">
        <f>SUM(G133:G198)</f>
        <v>19907800</v>
      </c>
      <c r="H131" s="1024">
        <f>SUM(H133:H198)</f>
        <v>19907800</v>
      </c>
      <c r="I131" s="1025"/>
    </row>
    <row r="132" spans="1:9" ht="14.45" customHeight="1" x14ac:dyDescent="0.2">
      <c r="A132" s="258" t="s">
        <v>188</v>
      </c>
      <c r="B132" s="259"/>
      <c r="C132" s="982"/>
      <c r="D132" s="982"/>
      <c r="E132" s="977"/>
      <c r="F132" s="983"/>
      <c r="G132" s="260"/>
      <c r="H132" s="260"/>
      <c r="I132" s="261"/>
    </row>
    <row r="133" spans="1:9" ht="14.45" customHeight="1" x14ac:dyDescent="0.2">
      <c r="A133" s="1411" t="s">
        <v>400</v>
      </c>
      <c r="B133" s="606">
        <v>26411</v>
      </c>
      <c r="C133" s="1212" t="s">
        <v>78</v>
      </c>
      <c r="D133" s="1212" t="s">
        <v>992</v>
      </c>
      <c r="E133" s="1060" t="s">
        <v>1050</v>
      </c>
      <c r="F133" s="980">
        <v>81800</v>
      </c>
      <c r="G133" s="214">
        <v>81800</v>
      </c>
      <c r="H133" s="225">
        <v>81800</v>
      </c>
      <c r="I133" s="1218"/>
    </row>
    <row r="134" spans="1:9" ht="14.45" customHeight="1" x14ac:dyDescent="0.2">
      <c r="A134" s="1411"/>
      <c r="B134" s="606">
        <f>+B133+1</f>
        <v>26412</v>
      </c>
      <c r="C134" s="1241" t="s">
        <v>78</v>
      </c>
      <c r="D134" s="1212" t="s">
        <v>992</v>
      </c>
      <c r="E134" s="1062" t="s">
        <v>1097</v>
      </c>
      <c r="F134" s="226">
        <v>1000</v>
      </c>
      <c r="G134" s="226"/>
      <c r="H134" s="230"/>
      <c r="I134" s="1218"/>
    </row>
    <row r="135" spans="1:9" ht="14.45" customHeight="1" thickBot="1" x14ac:dyDescent="0.25">
      <c r="A135" s="1412"/>
      <c r="B135" s="51">
        <f t="shared" ref="B135:B140" si="3">+B134+1</f>
        <v>26413</v>
      </c>
      <c r="C135" s="1233" t="s">
        <v>78</v>
      </c>
      <c r="D135" s="1237"/>
      <c r="E135" s="1238"/>
      <c r="F135" s="256"/>
      <c r="G135" s="256"/>
      <c r="H135" s="257"/>
      <c r="I135" s="605"/>
    </row>
    <row r="136" spans="1:9" ht="14.45" customHeight="1" x14ac:dyDescent="0.2">
      <c r="A136" s="1385" t="s">
        <v>399</v>
      </c>
      <c r="B136" s="262">
        <f t="shared" si="3"/>
        <v>26414</v>
      </c>
      <c r="C136" s="1231" t="s">
        <v>78</v>
      </c>
      <c r="D136" s="1252" t="s">
        <v>992</v>
      </c>
      <c r="E136" s="1060" t="s">
        <v>1066</v>
      </c>
      <c r="F136" s="263">
        <v>289500</v>
      </c>
      <c r="G136" s="263"/>
      <c r="H136" s="1254"/>
      <c r="I136" s="264"/>
    </row>
    <row r="137" spans="1:9" ht="14.45" customHeight="1" x14ac:dyDescent="0.2">
      <c r="A137" s="1386"/>
      <c r="B137" s="1222">
        <f t="shared" si="3"/>
        <v>26415</v>
      </c>
      <c r="C137" s="1242" t="s">
        <v>78</v>
      </c>
      <c r="D137" s="1213" t="s">
        <v>994</v>
      </c>
      <c r="E137" s="1062" t="s">
        <v>1100</v>
      </c>
      <c r="F137" s="40">
        <v>585000</v>
      </c>
      <c r="G137" s="40"/>
      <c r="H137" s="303"/>
      <c r="I137" s="1219"/>
    </row>
    <row r="138" spans="1:9" ht="14.45" customHeight="1" x14ac:dyDescent="0.2">
      <c r="A138" s="1390"/>
      <c r="B138" s="285">
        <v>26416</v>
      </c>
      <c r="C138" s="604" t="s">
        <v>78</v>
      </c>
      <c r="D138" s="1243" t="s">
        <v>994</v>
      </c>
      <c r="E138" s="1064" t="s">
        <v>1076</v>
      </c>
      <c r="F138" s="1086">
        <v>172000</v>
      </c>
      <c r="G138" s="1086">
        <v>172000</v>
      </c>
      <c r="H138" s="286">
        <v>172000</v>
      </c>
      <c r="I138" s="1006"/>
    </row>
    <row r="139" spans="1:9" ht="14.45" customHeight="1" thickBot="1" x14ac:dyDescent="0.25">
      <c r="A139" s="1387"/>
      <c r="B139" s="51">
        <v>26417</v>
      </c>
      <c r="C139" s="1233" t="s">
        <v>78</v>
      </c>
      <c r="D139" s="1237" t="s">
        <v>993</v>
      </c>
      <c r="E139" s="1062" t="s">
        <v>1097</v>
      </c>
      <c r="F139" s="256">
        <v>931464.38</v>
      </c>
      <c r="G139" s="256"/>
      <c r="H139" s="257"/>
      <c r="I139" s="605"/>
    </row>
    <row r="140" spans="1:9" ht="14.45" customHeight="1" x14ac:dyDescent="0.2">
      <c r="A140" s="1385" t="s">
        <v>398</v>
      </c>
      <c r="B140" s="262">
        <f t="shared" si="3"/>
        <v>26418</v>
      </c>
      <c r="C140" s="1231" t="s">
        <v>78</v>
      </c>
      <c r="D140" s="1252" t="s">
        <v>992</v>
      </c>
      <c r="E140" s="1060" t="s">
        <v>1051</v>
      </c>
      <c r="F140" s="263">
        <v>158500</v>
      </c>
      <c r="G140" s="263">
        <v>166000</v>
      </c>
      <c r="H140" s="263">
        <v>166000</v>
      </c>
      <c r="I140" s="264"/>
    </row>
    <row r="141" spans="1:9" ht="14.45" customHeight="1" x14ac:dyDescent="0.2">
      <c r="A141" s="1397"/>
      <c r="B141" s="202">
        <v>26419</v>
      </c>
      <c r="C141" s="1232" t="s">
        <v>78</v>
      </c>
      <c r="D141" s="1246" t="s">
        <v>993</v>
      </c>
      <c r="E141" s="1062" t="s">
        <v>1097</v>
      </c>
      <c r="F141" s="246">
        <v>125186.09</v>
      </c>
      <c r="G141" s="246"/>
      <c r="H141" s="246"/>
      <c r="I141" s="233"/>
    </row>
    <row r="142" spans="1:9" ht="14.45" customHeight="1" thickBot="1" x14ac:dyDescent="0.25">
      <c r="A142" s="1387"/>
      <c r="B142" s="51">
        <v>26420</v>
      </c>
      <c r="C142" s="1233" t="s">
        <v>78</v>
      </c>
      <c r="D142" s="1237" t="s">
        <v>994</v>
      </c>
      <c r="E142" s="1062" t="s">
        <v>1100</v>
      </c>
      <c r="F142" s="256">
        <v>64330</v>
      </c>
      <c r="G142" s="256"/>
      <c r="H142" s="257"/>
      <c r="I142" s="605"/>
    </row>
    <row r="143" spans="1:9" ht="14.45" customHeight="1" x14ac:dyDescent="0.2">
      <c r="A143" s="1385" t="s">
        <v>567</v>
      </c>
      <c r="B143" s="262">
        <f>+B142+1</f>
        <v>26421</v>
      </c>
      <c r="C143" s="1231" t="s">
        <v>78</v>
      </c>
      <c r="D143" s="1252"/>
      <c r="E143" s="1253"/>
      <c r="F143" s="263"/>
      <c r="G143" s="263"/>
      <c r="H143" s="263"/>
      <c r="I143" s="264"/>
    </row>
    <row r="144" spans="1:9" ht="14.45" customHeight="1" x14ac:dyDescent="0.2">
      <c r="A144" s="1386"/>
      <c r="B144" s="1222">
        <f t="shared" ref="B144:B198" si="4">+B143+1</f>
        <v>26422</v>
      </c>
      <c r="C144" s="1242" t="s">
        <v>78</v>
      </c>
      <c r="D144" s="1213"/>
      <c r="E144" s="1245"/>
      <c r="F144" s="40"/>
      <c r="G144" s="40"/>
      <c r="H144" s="303"/>
      <c r="I144" s="1219"/>
    </row>
    <row r="145" spans="1:9" ht="14.45" customHeight="1" thickBot="1" x14ac:dyDescent="0.25">
      <c r="A145" s="1387"/>
      <c r="B145" s="51">
        <f t="shared" si="4"/>
        <v>26423</v>
      </c>
      <c r="C145" s="1233" t="s">
        <v>78</v>
      </c>
      <c r="D145" s="1237"/>
      <c r="E145" s="1238"/>
      <c r="F145" s="256"/>
      <c r="G145" s="256"/>
      <c r="H145" s="257"/>
      <c r="I145" s="605"/>
    </row>
    <row r="146" spans="1:9" ht="14.45" customHeight="1" x14ac:dyDescent="0.2">
      <c r="A146" s="1385" t="s">
        <v>401</v>
      </c>
      <c r="B146" s="262">
        <f t="shared" si="4"/>
        <v>26424</v>
      </c>
      <c r="C146" s="1231" t="s">
        <v>78</v>
      </c>
      <c r="D146" s="1252" t="s">
        <v>992</v>
      </c>
      <c r="E146" s="1060" t="s">
        <v>1054</v>
      </c>
      <c r="F146" s="263">
        <v>2165500</v>
      </c>
      <c r="G146" s="263">
        <v>1552300</v>
      </c>
      <c r="H146" s="263">
        <v>1552300</v>
      </c>
      <c r="I146" s="264"/>
    </row>
    <row r="147" spans="1:9" ht="14.45" customHeight="1" x14ac:dyDescent="0.2">
      <c r="A147" s="1398"/>
      <c r="B147" s="606">
        <v>26425</v>
      </c>
      <c r="C147" s="1241" t="s">
        <v>78</v>
      </c>
      <c r="D147" s="1212" t="s">
        <v>994</v>
      </c>
      <c r="E147" s="1064" t="s">
        <v>1077</v>
      </c>
      <c r="F147" s="226">
        <v>800000</v>
      </c>
      <c r="G147" s="226">
        <v>800000</v>
      </c>
      <c r="H147" s="226">
        <v>800000</v>
      </c>
      <c r="I147" s="1218"/>
    </row>
    <row r="148" spans="1:9" ht="14.45" customHeight="1" x14ac:dyDescent="0.2">
      <c r="A148" s="1386"/>
      <c r="B148" s="1222">
        <v>26426</v>
      </c>
      <c r="C148" s="1242" t="s">
        <v>78</v>
      </c>
      <c r="D148" s="1213" t="s">
        <v>992</v>
      </c>
      <c r="E148" s="1062" t="s">
        <v>1097</v>
      </c>
      <c r="F148" s="40">
        <v>35000</v>
      </c>
      <c r="G148" s="40"/>
      <c r="H148" s="303"/>
      <c r="I148" s="1219"/>
    </row>
    <row r="149" spans="1:9" ht="14.45" customHeight="1" x14ac:dyDescent="0.2">
      <c r="A149" s="1390"/>
      <c r="B149" s="285">
        <v>26427</v>
      </c>
      <c r="C149" s="604" t="s">
        <v>78</v>
      </c>
      <c r="D149" s="1243" t="s">
        <v>993</v>
      </c>
      <c r="E149" s="1062" t="s">
        <v>1098</v>
      </c>
      <c r="F149" s="1086">
        <v>44314.37</v>
      </c>
      <c r="G149" s="1086"/>
      <c r="H149" s="286"/>
      <c r="I149" s="1006"/>
    </row>
    <row r="150" spans="1:9" ht="14.45" customHeight="1" x14ac:dyDescent="0.2">
      <c r="A150" s="1390"/>
      <c r="B150" s="285">
        <v>26428</v>
      </c>
      <c r="C150" s="604" t="s">
        <v>78</v>
      </c>
      <c r="D150" s="1243" t="s">
        <v>993</v>
      </c>
      <c r="E150" s="1062" t="s">
        <v>1097</v>
      </c>
      <c r="F150" s="1086">
        <v>2372041.04</v>
      </c>
      <c r="G150" s="1086"/>
      <c r="H150" s="286"/>
      <c r="I150" s="1006"/>
    </row>
    <row r="151" spans="1:9" ht="14.45" customHeight="1" x14ac:dyDescent="0.2">
      <c r="A151" s="1390"/>
      <c r="B151" s="285">
        <v>26429</v>
      </c>
      <c r="C151" s="604" t="s">
        <v>78</v>
      </c>
      <c r="D151" s="1243" t="s">
        <v>994</v>
      </c>
      <c r="E151" s="1062" t="s">
        <v>1097</v>
      </c>
      <c r="F151" s="1086">
        <v>15359.25</v>
      </c>
      <c r="G151" s="1086"/>
      <c r="H151" s="286"/>
      <c r="I151" s="1006"/>
    </row>
    <row r="152" spans="1:9" ht="14.45" customHeight="1" thickBot="1" x14ac:dyDescent="0.25">
      <c r="A152" s="1390"/>
      <c r="B152" s="285">
        <v>26430</v>
      </c>
      <c r="C152" s="604" t="s">
        <v>78</v>
      </c>
      <c r="D152" s="1243" t="s">
        <v>994</v>
      </c>
      <c r="E152" s="1064" t="s">
        <v>1100</v>
      </c>
      <c r="F152" s="1086">
        <v>800000</v>
      </c>
      <c r="G152" s="1086"/>
      <c r="H152" s="286"/>
      <c r="I152" s="1006"/>
    </row>
    <row r="153" spans="1:9" ht="14.45" customHeight="1" x14ac:dyDescent="0.2">
      <c r="A153" s="1385" t="s">
        <v>402</v>
      </c>
      <c r="B153" s="262">
        <f t="shared" si="4"/>
        <v>26431</v>
      </c>
      <c r="C153" s="1231" t="s">
        <v>78</v>
      </c>
      <c r="D153" s="1252" t="s">
        <v>992</v>
      </c>
      <c r="E153" s="1209" t="s">
        <v>1053</v>
      </c>
      <c r="F153" s="263">
        <v>1015800</v>
      </c>
      <c r="G153" s="263">
        <v>569800</v>
      </c>
      <c r="H153" s="263">
        <v>569800</v>
      </c>
      <c r="I153" s="264"/>
    </row>
    <row r="154" spans="1:9" ht="14.45" customHeight="1" x14ac:dyDescent="0.2">
      <c r="A154" s="1386"/>
      <c r="B154" s="1222">
        <f t="shared" si="4"/>
        <v>26432</v>
      </c>
      <c r="C154" s="1242" t="s">
        <v>78</v>
      </c>
      <c r="D154" s="1213" t="s">
        <v>992</v>
      </c>
      <c r="E154" s="1062" t="s">
        <v>1097</v>
      </c>
      <c r="F154" s="40">
        <v>66600</v>
      </c>
      <c r="G154" s="40"/>
      <c r="H154" s="303"/>
      <c r="I154" s="1219"/>
    </row>
    <row r="155" spans="1:9" ht="14.45" customHeight="1" x14ac:dyDescent="0.2">
      <c r="A155" s="1390"/>
      <c r="B155" s="285">
        <v>26433</v>
      </c>
      <c r="C155" s="604" t="s">
        <v>78</v>
      </c>
      <c r="D155" s="1243" t="s">
        <v>994</v>
      </c>
      <c r="E155" s="1062" t="s">
        <v>1100</v>
      </c>
      <c r="F155" s="1086">
        <v>1897306</v>
      </c>
      <c r="G155" s="1086"/>
      <c r="H155" s="286"/>
      <c r="I155" s="1006"/>
    </row>
    <row r="156" spans="1:9" ht="14.45" customHeight="1" x14ac:dyDescent="0.2">
      <c r="A156" s="1390"/>
      <c r="B156" s="285">
        <v>26434</v>
      </c>
      <c r="C156" s="604" t="s">
        <v>78</v>
      </c>
      <c r="D156" s="1243" t="s">
        <v>995</v>
      </c>
      <c r="E156" s="1062" t="s">
        <v>1084</v>
      </c>
      <c r="F156" s="1086">
        <v>33480</v>
      </c>
      <c r="G156" s="1086"/>
      <c r="H156" s="286"/>
      <c r="I156" s="1006"/>
    </row>
    <row r="157" spans="1:9" ht="14.45" customHeight="1" x14ac:dyDescent="0.2">
      <c r="A157" s="1390"/>
      <c r="B157" s="285">
        <v>26435</v>
      </c>
      <c r="C157" s="604" t="s">
        <v>78</v>
      </c>
      <c r="D157" s="1243" t="s">
        <v>994</v>
      </c>
      <c r="E157" s="1066" t="s">
        <v>1078</v>
      </c>
      <c r="F157" s="1086">
        <v>12582300</v>
      </c>
      <c r="G157" s="1086">
        <v>12466200</v>
      </c>
      <c r="H157" s="286">
        <v>12466200</v>
      </c>
      <c r="I157" s="1006"/>
    </row>
    <row r="158" spans="1:9" ht="14.45" customHeight="1" x14ac:dyDescent="0.2">
      <c r="A158" s="1390"/>
      <c r="B158" s="285">
        <v>26436</v>
      </c>
      <c r="C158" s="604" t="s">
        <v>78</v>
      </c>
      <c r="D158" s="1243" t="s">
        <v>994</v>
      </c>
      <c r="E158" s="1062" t="s">
        <v>1097</v>
      </c>
      <c r="F158" s="1086">
        <v>23100</v>
      </c>
      <c r="G158" s="1086"/>
      <c r="H158" s="286"/>
      <c r="I158" s="1006"/>
    </row>
    <row r="159" spans="1:9" ht="14.45" customHeight="1" thickBot="1" x14ac:dyDescent="0.25">
      <c r="A159" s="1387"/>
      <c r="B159" s="51">
        <v>26437</v>
      </c>
      <c r="C159" s="1233" t="s">
        <v>78</v>
      </c>
      <c r="D159" s="1237" t="s">
        <v>993</v>
      </c>
      <c r="E159" s="1062" t="s">
        <v>1097</v>
      </c>
      <c r="F159" s="256">
        <v>14900312.4</v>
      </c>
      <c r="G159" s="256"/>
      <c r="H159" s="257"/>
      <c r="I159" s="605"/>
    </row>
    <row r="160" spans="1:9" ht="14.45" customHeight="1" x14ac:dyDescent="0.2">
      <c r="A160" s="1385" t="s">
        <v>403</v>
      </c>
      <c r="B160" s="262">
        <f t="shared" si="4"/>
        <v>26438</v>
      </c>
      <c r="C160" s="1231" t="s">
        <v>78</v>
      </c>
      <c r="D160" s="1252" t="s">
        <v>994</v>
      </c>
      <c r="E160" s="1062" t="s">
        <v>1097</v>
      </c>
      <c r="F160" s="263">
        <v>7968.75</v>
      </c>
      <c r="G160" s="263"/>
      <c r="H160" s="263"/>
      <c r="I160" s="264"/>
    </row>
    <row r="161" spans="1:10" ht="14.45" customHeight="1" x14ac:dyDescent="0.2">
      <c r="A161" s="1386"/>
      <c r="B161" s="1222">
        <f t="shared" si="4"/>
        <v>26439</v>
      </c>
      <c r="C161" s="1242" t="s">
        <v>78</v>
      </c>
      <c r="D161" s="1213"/>
      <c r="E161" s="1245"/>
      <c r="F161" s="40"/>
      <c r="G161" s="40"/>
      <c r="H161" s="303"/>
      <c r="I161" s="1219"/>
    </row>
    <row r="162" spans="1:10" ht="14.45" customHeight="1" thickBot="1" x14ac:dyDescent="0.25">
      <c r="A162" s="1387"/>
      <c r="B162" s="51">
        <f t="shared" si="4"/>
        <v>26440</v>
      </c>
      <c r="C162" s="1233" t="s">
        <v>78</v>
      </c>
      <c r="D162" s="1237"/>
      <c r="E162" s="1238"/>
      <c r="F162" s="256"/>
      <c r="G162" s="256"/>
      <c r="H162" s="257"/>
      <c r="I162" s="605"/>
    </row>
    <row r="163" spans="1:10" s="160" customFormat="1" ht="14.45" customHeight="1" x14ac:dyDescent="0.2">
      <c r="A163" s="1382" t="s">
        <v>665</v>
      </c>
      <c r="B163" s="274">
        <f t="shared" si="4"/>
        <v>26441</v>
      </c>
      <c r="C163" s="275" t="s">
        <v>78</v>
      </c>
      <c r="D163" s="1252"/>
      <c r="E163" s="1253"/>
      <c r="F163" s="276"/>
      <c r="G163" s="276"/>
      <c r="H163" s="276"/>
      <c r="I163" s="277"/>
      <c r="J163" s="278"/>
    </row>
    <row r="164" spans="1:10" s="160" customFormat="1" ht="14.45" customHeight="1" x14ac:dyDescent="0.2">
      <c r="A164" s="1383"/>
      <c r="B164" s="279">
        <f t="shared" si="4"/>
        <v>26442</v>
      </c>
      <c r="C164" s="272" t="s">
        <v>78</v>
      </c>
      <c r="D164" s="1213"/>
      <c r="E164" s="1245"/>
      <c r="F164" s="100"/>
      <c r="G164" s="100"/>
      <c r="H164" s="325"/>
      <c r="I164" s="280"/>
      <c r="J164" s="278"/>
    </row>
    <row r="165" spans="1:10" s="160" customFormat="1" ht="14.45" customHeight="1" thickBot="1" x14ac:dyDescent="0.25">
      <c r="A165" s="1384"/>
      <c r="B165" s="281">
        <f t="shared" si="4"/>
        <v>26443</v>
      </c>
      <c r="C165" s="282" t="s">
        <v>78</v>
      </c>
      <c r="D165" s="1237"/>
      <c r="E165" s="1238"/>
      <c r="F165" s="283"/>
      <c r="G165" s="283"/>
      <c r="H165" s="627"/>
      <c r="I165" s="284"/>
      <c r="J165" s="278"/>
    </row>
    <row r="166" spans="1:10" ht="14.45" customHeight="1" x14ac:dyDescent="0.2">
      <c r="A166" s="1385" t="s">
        <v>404</v>
      </c>
      <c r="B166" s="262">
        <f>+B165+1</f>
        <v>26444</v>
      </c>
      <c r="C166" s="1231" t="s">
        <v>78</v>
      </c>
      <c r="D166" s="1252" t="s">
        <v>994</v>
      </c>
      <c r="E166" s="1064" t="s">
        <v>1079</v>
      </c>
      <c r="F166" s="263">
        <v>1000000</v>
      </c>
      <c r="G166" s="263">
        <v>1000000</v>
      </c>
      <c r="H166" s="263">
        <v>1000000</v>
      </c>
      <c r="I166" s="264"/>
    </row>
    <row r="167" spans="1:10" ht="14.45" customHeight="1" thickBot="1" x14ac:dyDescent="0.25">
      <c r="A167" s="1386"/>
      <c r="B167" s="1222">
        <f t="shared" si="4"/>
        <v>26445</v>
      </c>
      <c r="C167" s="1242" t="s">
        <v>78</v>
      </c>
      <c r="D167" s="1213" t="s">
        <v>995</v>
      </c>
      <c r="E167" s="1062" t="s">
        <v>1251</v>
      </c>
      <c r="F167" s="40">
        <v>6520</v>
      </c>
      <c r="G167" s="40"/>
      <c r="H167" s="303"/>
      <c r="I167" s="1219"/>
    </row>
    <row r="168" spans="1:10" ht="14.45" customHeight="1" x14ac:dyDescent="0.2">
      <c r="A168" s="1390"/>
      <c r="B168" s="285">
        <v>26446</v>
      </c>
      <c r="C168" s="604" t="s">
        <v>78</v>
      </c>
      <c r="D168" s="1243" t="s">
        <v>992</v>
      </c>
      <c r="E168" s="1209" t="s">
        <v>1287</v>
      </c>
      <c r="F168" s="1086">
        <v>233176</v>
      </c>
      <c r="G168" s="1086"/>
      <c r="H168" s="286"/>
      <c r="I168" s="1006"/>
    </row>
    <row r="169" spans="1:10" ht="14.45" customHeight="1" thickBot="1" x14ac:dyDescent="0.25">
      <c r="A169" s="1387"/>
      <c r="B169" s="51">
        <v>26447</v>
      </c>
      <c r="C169" s="1233" t="s">
        <v>78</v>
      </c>
      <c r="D169" s="1237" t="s">
        <v>994</v>
      </c>
      <c r="E169" s="1062" t="s">
        <v>1100</v>
      </c>
      <c r="F169" s="256">
        <v>16560</v>
      </c>
      <c r="G169" s="256"/>
      <c r="H169" s="257"/>
      <c r="I169" s="605"/>
    </row>
    <row r="170" spans="1:10" ht="14.45" customHeight="1" x14ac:dyDescent="0.2">
      <c r="A170" s="1385" t="s">
        <v>405</v>
      </c>
      <c r="B170" s="262">
        <f t="shared" si="4"/>
        <v>26448</v>
      </c>
      <c r="C170" s="1231" t="s">
        <v>78</v>
      </c>
      <c r="D170" s="1252" t="s">
        <v>994</v>
      </c>
      <c r="E170" s="1064" t="s">
        <v>1080</v>
      </c>
      <c r="F170" s="263">
        <v>100000</v>
      </c>
      <c r="G170" s="263">
        <v>100000</v>
      </c>
      <c r="H170" s="263">
        <v>100000</v>
      </c>
      <c r="I170" s="264"/>
    </row>
    <row r="171" spans="1:10" ht="14.45" customHeight="1" x14ac:dyDescent="0.2">
      <c r="A171" s="1386"/>
      <c r="B171" s="1222">
        <f t="shared" si="4"/>
        <v>26449</v>
      </c>
      <c r="C171" s="1242" t="s">
        <v>78</v>
      </c>
      <c r="D171" s="1213" t="s">
        <v>995</v>
      </c>
      <c r="E171" s="1062" t="s">
        <v>1085</v>
      </c>
      <c r="F171" s="40">
        <v>3011.45</v>
      </c>
      <c r="G171" s="40"/>
      <c r="H171" s="303"/>
      <c r="I171" s="1219"/>
    </row>
    <row r="172" spans="1:10" ht="14.45" customHeight="1" thickBot="1" x14ac:dyDescent="0.25">
      <c r="A172" s="1387"/>
      <c r="B172" s="51">
        <f t="shared" si="4"/>
        <v>26450</v>
      </c>
      <c r="C172" s="1233" t="s">
        <v>78</v>
      </c>
      <c r="D172" s="1237" t="s">
        <v>992</v>
      </c>
      <c r="E172" s="1062" t="s">
        <v>1097</v>
      </c>
      <c r="F172" s="256">
        <v>20500</v>
      </c>
      <c r="G172" s="256"/>
      <c r="H172" s="257"/>
      <c r="I172" s="605"/>
    </row>
    <row r="173" spans="1:10" ht="14.45" customHeight="1" x14ac:dyDescent="0.2">
      <c r="A173" s="1385" t="s">
        <v>406</v>
      </c>
      <c r="B173" s="262">
        <f t="shared" si="4"/>
        <v>26451</v>
      </c>
      <c r="C173" s="1231" t="s">
        <v>78</v>
      </c>
      <c r="D173" s="1252" t="s">
        <v>994</v>
      </c>
      <c r="E173" s="1064" t="s">
        <v>1081</v>
      </c>
      <c r="F173" s="263">
        <v>45000</v>
      </c>
      <c r="G173" s="263">
        <v>45000</v>
      </c>
      <c r="H173" s="263">
        <v>45000</v>
      </c>
      <c r="I173" s="264"/>
    </row>
    <row r="174" spans="1:10" ht="14.45" customHeight="1" x14ac:dyDescent="0.2">
      <c r="A174" s="1386"/>
      <c r="B174" s="1222">
        <f t="shared" si="4"/>
        <v>26452</v>
      </c>
      <c r="C174" s="1242" t="s">
        <v>78</v>
      </c>
      <c r="D174" s="1213" t="s">
        <v>993</v>
      </c>
      <c r="E174" s="1062" t="s">
        <v>1097</v>
      </c>
      <c r="F174" s="40">
        <v>11200</v>
      </c>
      <c r="G174" s="40"/>
      <c r="H174" s="303"/>
      <c r="I174" s="1219"/>
    </row>
    <row r="175" spans="1:10" ht="14.45" customHeight="1" thickBot="1" x14ac:dyDescent="0.25">
      <c r="A175" s="1387"/>
      <c r="B175" s="51">
        <f t="shared" si="4"/>
        <v>26453</v>
      </c>
      <c r="C175" s="1233" t="s">
        <v>78</v>
      </c>
      <c r="D175" s="1237"/>
      <c r="E175" s="1238"/>
      <c r="F175" s="256"/>
      <c r="G175" s="256"/>
      <c r="H175" s="257"/>
      <c r="I175" s="605"/>
    </row>
    <row r="176" spans="1:10" ht="14.45" customHeight="1" x14ac:dyDescent="0.2">
      <c r="A176" s="1385" t="s">
        <v>407</v>
      </c>
      <c r="B176" s="262">
        <f t="shared" si="4"/>
        <v>26454</v>
      </c>
      <c r="C176" s="1231" t="s">
        <v>78</v>
      </c>
      <c r="D176" s="1252"/>
      <c r="E176" s="1253"/>
      <c r="F176" s="263"/>
      <c r="G176" s="263"/>
      <c r="H176" s="263"/>
      <c r="I176" s="264"/>
    </row>
    <row r="177" spans="1:9" ht="14.45" customHeight="1" x14ac:dyDescent="0.2">
      <c r="A177" s="1386"/>
      <c r="B177" s="1222">
        <f t="shared" si="4"/>
        <v>26455</v>
      </c>
      <c r="C177" s="1242" t="s">
        <v>78</v>
      </c>
      <c r="D177" s="1213"/>
      <c r="E177" s="1245"/>
      <c r="F177" s="40"/>
      <c r="G177" s="40"/>
      <c r="H177" s="303"/>
      <c r="I177" s="1219"/>
    </row>
    <row r="178" spans="1:9" ht="14.45" customHeight="1" thickBot="1" x14ac:dyDescent="0.25">
      <c r="A178" s="1387"/>
      <c r="B178" s="51">
        <f t="shared" si="4"/>
        <v>26456</v>
      </c>
      <c r="C178" s="1233" t="s">
        <v>78</v>
      </c>
      <c r="D178" s="1237"/>
      <c r="E178" s="1238"/>
      <c r="F178" s="256"/>
      <c r="G178" s="256"/>
      <c r="H178" s="257"/>
      <c r="I178" s="605"/>
    </row>
    <row r="179" spans="1:9" ht="14.45" customHeight="1" x14ac:dyDescent="0.2">
      <c r="A179" s="1385" t="s">
        <v>408</v>
      </c>
      <c r="B179" s="262">
        <f t="shared" si="4"/>
        <v>26457</v>
      </c>
      <c r="C179" s="1231" t="s">
        <v>78</v>
      </c>
      <c r="D179" s="1252" t="s">
        <v>992</v>
      </c>
      <c r="E179" s="1209" t="s">
        <v>1247</v>
      </c>
      <c r="F179" s="263">
        <v>20000</v>
      </c>
      <c r="G179" s="263"/>
      <c r="H179" s="263"/>
      <c r="I179" s="264"/>
    </row>
    <row r="180" spans="1:9" ht="14.45" customHeight="1" x14ac:dyDescent="0.2">
      <c r="A180" s="1386"/>
      <c r="B180" s="1222">
        <f t="shared" si="4"/>
        <v>26458</v>
      </c>
      <c r="C180" s="1242" t="s">
        <v>78</v>
      </c>
      <c r="D180" s="1213" t="s">
        <v>993</v>
      </c>
      <c r="E180" s="1062" t="s">
        <v>1097</v>
      </c>
      <c r="F180" s="40">
        <v>200000</v>
      </c>
      <c r="G180" s="40"/>
      <c r="H180" s="303"/>
      <c r="I180" s="1219"/>
    </row>
    <row r="181" spans="1:9" ht="14.45" customHeight="1" thickBot="1" x14ac:dyDescent="0.25">
      <c r="A181" s="1387"/>
      <c r="B181" s="51">
        <f t="shared" si="4"/>
        <v>26459</v>
      </c>
      <c r="C181" s="1233" t="s">
        <v>78</v>
      </c>
      <c r="D181" s="1237"/>
      <c r="E181" s="1238"/>
      <c r="F181" s="256"/>
      <c r="G181" s="256"/>
      <c r="H181" s="257"/>
      <c r="I181" s="605"/>
    </row>
    <row r="182" spans="1:9" ht="14.45" customHeight="1" x14ac:dyDescent="0.2">
      <c r="A182" s="1385" t="s">
        <v>409</v>
      </c>
      <c r="B182" s="262">
        <f t="shared" si="4"/>
        <v>26460</v>
      </c>
      <c r="C182" s="1231" t="s">
        <v>78</v>
      </c>
      <c r="D182" s="1252" t="s">
        <v>994</v>
      </c>
      <c r="E182" s="1064" t="s">
        <v>1082</v>
      </c>
      <c r="F182" s="263">
        <v>800000</v>
      </c>
      <c r="G182" s="263">
        <v>800000</v>
      </c>
      <c r="H182" s="263">
        <v>800000</v>
      </c>
      <c r="I182" s="264"/>
    </row>
    <row r="183" spans="1:9" ht="14.45" customHeight="1" x14ac:dyDescent="0.2">
      <c r="A183" s="1386"/>
      <c r="B183" s="1222">
        <f t="shared" si="4"/>
        <v>26461</v>
      </c>
      <c r="C183" s="1242" t="s">
        <v>78</v>
      </c>
      <c r="D183" s="1213" t="s">
        <v>992</v>
      </c>
      <c r="E183" s="1062" t="s">
        <v>1067</v>
      </c>
      <c r="F183" s="40">
        <v>15000</v>
      </c>
      <c r="G183" s="40"/>
      <c r="H183" s="303"/>
      <c r="I183" s="1219"/>
    </row>
    <row r="184" spans="1:9" ht="14.45" customHeight="1" thickBot="1" x14ac:dyDescent="0.25">
      <c r="A184" s="1387"/>
      <c r="B184" s="51">
        <f t="shared" si="4"/>
        <v>26462</v>
      </c>
      <c r="C184" s="1233" t="s">
        <v>78</v>
      </c>
      <c r="D184" s="1237" t="s">
        <v>993</v>
      </c>
      <c r="E184" s="1062" t="s">
        <v>1097</v>
      </c>
      <c r="F184" s="256">
        <v>99900</v>
      </c>
      <c r="G184" s="256"/>
      <c r="H184" s="257"/>
      <c r="I184" s="605"/>
    </row>
    <row r="185" spans="1:9" ht="14.45" customHeight="1" x14ac:dyDescent="0.2">
      <c r="A185" s="1385" t="s">
        <v>410</v>
      </c>
      <c r="B185" s="262">
        <f t="shared" si="4"/>
        <v>26463</v>
      </c>
      <c r="C185" s="1231" t="s">
        <v>78</v>
      </c>
      <c r="D185" s="1252" t="s">
        <v>992</v>
      </c>
      <c r="E185" s="1060" t="s">
        <v>1068</v>
      </c>
      <c r="F185" s="263">
        <v>80000</v>
      </c>
      <c r="G185" s="263">
        <v>23800</v>
      </c>
      <c r="H185" s="263">
        <v>23800</v>
      </c>
      <c r="I185" s="264"/>
    </row>
    <row r="186" spans="1:9" ht="14.45" customHeight="1" x14ac:dyDescent="0.2">
      <c r="A186" s="1398"/>
      <c r="B186" s="606">
        <v>26460</v>
      </c>
      <c r="C186" s="1241" t="s">
        <v>78</v>
      </c>
      <c r="D186" s="1212" t="s">
        <v>994</v>
      </c>
      <c r="E186" s="1064" t="s">
        <v>1083</v>
      </c>
      <c r="F186" s="226">
        <v>1365357.58</v>
      </c>
      <c r="G186" s="226">
        <v>2130900</v>
      </c>
      <c r="H186" s="226">
        <v>2130900</v>
      </c>
      <c r="I186" s="1218"/>
    </row>
    <row r="187" spans="1:9" ht="14.45" customHeight="1" x14ac:dyDescent="0.2">
      <c r="A187" s="1398"/>
      <c r="B187" s="606">
        <v>26461</v>
      </c>
      <c r="C187" s="1241" t="s">
        <v>78</v>
      </c>
      <c r="D187" s="1212" t="s">
        <v>995</v>
      </c>
      <c r="E187" s="1064" t="s">
        <v>1086</v>
      </c>
      <c r="F187" s="226">
        <v>9988.5499999999993</v>
      </c>
      <c r="G187" s="226"/>
      <c r="H187" s="226"/>
      <c r="I187" s="1218"/>
    </row>
    <row r="188" spans="1:9" ht="14.45" customHeight="1" x14ac:dyDescent="0.2">
      <c r="A188" s="1398"/>
      <c r="B188" s="606">
        <v>26462</v>
      </c>
      <c r="C188" s="1241" t="s">
        <v>78</v>
      </c>
      <c r="D188" s="1212" t="s">
        <v>992</v>
      </c>
      <c r="E188" s="1062" t="s">
        <v>1091</v>
      </c>
      <c r="F188" s="226">
        <v>1000</v>
      </c>
      <c r="G188" s="226"/>
      <c r="H188" s="226"/>
      <c r="I188" s="1218"/>
    </row>
    <row r="189" spans="1:9" ht="14.45" customHeight="1" x14ac:dyDescent="0.2">
      <c r="A189" s="1398"/>
      <c r="B189" s="606">
        <v>26463</v>
      </c>
      <c r="C189" s="1241" t="s">
        <v>78</v>
      </c>
      <c r="D189" s="1212" t="s">
        <v>994</v>
      </c>
      <c r="E189" s="1062" t="s">
        <v>1212</v>
      </c>
      <c r="F189" s="226">
        <v>210000</v>
      </c>
      <c r="G189" s="226"/>
      <c r="H189" s="226"/>
      <c r="I189" s="1218"/>
    </row>
    <row r="190" spans="1:9" ht="14.45" customHeight="1" x14ac:dyDescent="0.2">
      <c r="A190" s="1398"/>
      <c r="B190" s="606">
        <v>26464</v>
      </c>
      <c r="C190" s="1241" t="s">
        <v>78</v>
      </c>
      <c r="D190" s="1212" t="s">
        <v>992</v>
      </c>
      <c r="E190" s="1062" t="s">
        <v>1097</v>
      </c>
      <c r="F190" s="226">
        <v>132812.91</v>
      </c>
      <c r="G190" s="226"/>
      <c r="H190" s="226"/>
      <c r="I190" s="1218"/>
    </row>
    <row r="191" spans="1:9" ht="14.45" customHeight="1" x14ac:dyDescent="0.2">
      <c r="A191" s="1397"/>
      <c r="B191" s="202">
        <v>26465</v>
      </c>
      <c r="C191" s="1232" t="s">
        <v>78</v>
      </c>
      <c r="D191" s="1246" t="s">
        <v>993</v>
      </c>
      <c r="E191" s="1062" t="s">
        <v>1097</v>
      </c>
      <c r="F191" s="246">
        <v>1396860.96</v>
      </c>
      <c r="G191" s="246"/>
      <c r="H191" s="246"/>
      <c r="I191" s="233"/>
    </row>
    <row r="192" spans="1:9" ht="14.45" customHeight="1" thickBot="1" x14ac:dyDescent="0.25">
      <c r="A192" s="1387"/>
      <c r="B192" s="51">
        <v>26466</v>
      </c>
      <c r="C192" s="1233" t="s">
        <v>78</v>
      </c>
      <c r="D192" s="1237" t="s">
        <v>994</v>
      </c>
      <c r="E192" s="1062" t="s">
        <v>1100</v>
      </c>
      <c r="F192" s="256">
        <v>150000</v>
      </c>
      <c r="G192" s="256"/>
      <c r="H192" s="257"/>
      <c r="I192" s="605"/>
    </row>
    <row r="193" spans="1:9" ht="14.45" customHeight="1" x14ac:dyDescent="0.2">
      <c r="A193" s="1385" t="s">
        <v>411</v>
      </c>
      <c r="B193" s="262">
        <f t="shared" si="4"/>
        <v>26467</v>
      </c>
      <c r="C193" s="1231" t="s">
        <v>78</v>
      </c>
      <c r="D193" s="1252"/>
      <c r="E193" s="1253"/>
      <c r="F193" s="263"/>
      <c r="G193" s="263"/>
      <c r="H193" s="263"/>
      <c r="I193" s="264"/>
    </row>
    <row r="194" spans="1:9" ht="14.45" customHeight="1" x14ac:dyDescent="0.2">
      <c r="A194" s="1386"/>
      <c r="B194" s="1222">
        <f t="shared" si="4"/>
        <v>26468</v>
      </c>
      <c r="C194" s="1242" t="s">
        <v>78</v>
      </c>
      <c r="D194" s="1213"/>
      <c r="E194" s="1245"/>
      <c r="F194" s="40"/>
      <c r="G194" s="40"/>
      <c r="H194" s="303"/>
      <c r="I194" s="1219"/>
    </row>
    <row r="195" spans="1:9" ht="14.45" customHeight="1" thickBot="1" x14ac:dyDescent="0.25">
      <c r="A195" s="1387"/>
      <c r="B195" s="51">
        <f t="shared" si="4"/>
        <v>26469</v>
      </c>
      <c r="C195" s="1233" t="s">
        <v>78</v>
      </c>
      <c r="D195" s="1237"/>
      <c r="E195" s="1238"/>
      <c r="F195" s="256"/>
      <c r="G195" s="256"/>
      <c r="H195" s="257"/>
      <c r="I195" s="605"/>
    </row>
    <row r="196" spans="1:9" ht="14.45" customHeight="1" x14ac:dyDescent="0.2">
      <c r="A196" s="1385" t="s">
        <v>412</v>
      </c>
      <c r="B196" s="262">
        <f t="shared" si="4"/>
        <v>26470</v>
      </c>
      <c r="C196" s="1231" t="s">
        <v>78</v>
      </c>
      <c r="D196" s="1252" t="s">
        <v>993</v>
      </c>
      <c r="E196" s="1209" t="s">
        <v>1088</v>
      </c>
      <c r="F196" s="263">
        <v>20000</v>
      </c>
      <c r="G196" s="263"/>
      <c r="H196" s="263"/>
      <c r="I196" s="264"/>
    </row>
    <row r="197" spans="1:9" ht="14.45" customHeight="1" x14ac:dyDescent="0.2">
      <c r="A197" s="1386"/>
      <c r="B197" s="1222">
        <f t="shared" si="4"/>
        <v>26471</v>
      </c>
      <c r="C197" s="1242" t="s">
        <v>78</v>
      </c>
      <c r="D197" s="1213" t="s">
        <v>992</v>
      </c>
      <c r="E197" s="1060" t="s">
        <v>1092</v>
      </c>
      <c r="F197" s="40">
        <v>19000</v>
      </c>
      <c r="G197" s="40"/>
      <c r="H197" s="303"/>
      <c r="I197" s="1219"/>
    </row>
    <row r="198" spans="1:9" ht="14.45" customHeight="1" thickBot="1" x14ac:dyDescent="0.25">
      <c r="A198" s="1387"/>
      <c r="B198" s="51">
        <f t="shared" si="4"/>
        <v>26472</v>
      </c>
      <c r="C198" s="1233" t="s">
        <v>78</v>
      </c>
      <c r="D198" s="1237"/>
      <c r="E198" s="1238"/>
      <c r="F198" s="256"/>
      <c r="G198" s="256"/>
      <c r="H198" s="257"/>
      <c r="I198" s="605"/>
    </row>
    <row r="199" spans="1:9" ht="35.450000000000003" customHeight="1" thickBot="1" x14ac:dyDescent="0.25">
      <c r="A199" s="1009" t="s">
        <v>834</v>
      </c>
      <c r="B199" s="1010">
        <v>2650</v>
      </c>
      <c r="C199" s="1011" t="s">
        <v>833</v>
      </c>
      <c r="D199" s="1012"/>
      <c r="E199" s="1013"/>
      <c r="F199" s="1014"/>
      <c r="G199" s="1015"/>
      <c r="H199" s="1016"/>
      <c r="I199" s="1017"/>
    </row>
    <row r="200" spans="1:9" ht="14.45" customHeight="1" thickBot="1" x14ac:dyDescent="0.25">
      <c r="A200" s="1009" t="s">
        <v>835</v>
      </c>
      <c r="B200" s="1010">
        <v>2660</v>
      </c>
      <c r="C200" s="1011" t="s">
        <v>666</v>
      </c>
      <c r="D200" s="1012"/>
      <c r="E200" s="1013"/>
      <c r="F200" s="1018">
        <f>SUM(F201:F205)</f>
        <v>9210607.4699999988</v>
      </c>
      <c r="G200" s="1018">
        <f>SUM(G201:G205)</f>
        <v>5467100</v>
      </c>
      <c r="H200" s="1018">
        <f>SUM(H201:H205)</f>
        <v>5467100</v>
      </c>
      <c r="I200" s="1017"/>
    </row>
    <row r="201" spans="1:9" ht="14.45" customHeight="1" x14ac:dyDescent="0.2">
      <c r="A201" s="1391" t="s">
        <v>230</v>
      </c>
      <c r="B201" s="262">
        <v>26601</v>
      </c>
      <c r="C201" s="1252" t="s">
        <v>666</v>
      </c>
      <c r="D201" s="1252" t="s">
        <v>992</v>
      </c>
      <c r="E201" s="1060" t="s">
        <v>1051</v>
      </c>
      <c r="F201" s="287">
        <v>5999824</v>
      </c>
      <c r="G201" s="263">
        <v>5467100</v>
      </c>
      <c r="H201" s="1254">
        <v>5467100</v>
      </c>
      <c r="I201" s="264"/>
    </row>
    <row r="202" spans="1:9" ht="14.45" customHeight="1" x14ac:dyDescent="0.2">
      <c r="A202" s="1392"/>
      <c r="B202" s="285">
        <v>26603</v>
      </c>
      <c r="C202" s="1243" t="s">
        <v>666</v>
      </c>
      <c r="D202" s="1243" t="s">
        <v>993</v>
      </c>
      <c r="E202" s="1062" t="s">
        <v>1098</v>
      </c>
      <c r="F202" s="1087">
        <v>12000</v>
      </c>
      <c r="G202" s="1086"/>
      <c r="H202" s="286"/>
      <c r="I202" s="1006"/>
    </row>
    <row r="203" spans="1:9" ht="14.45" customHeight="1" x14ac:dyDescent="0.2">
      <c r="A203" s="1392"/>
      <c r="B203" s="285">
        <v>26604</v>
      </c>
      <c r="C203" s="1243" t="s">
        <v>666</v>
      </c>
      <c r="D203" s="1243" t="s">
        <v>993</v>
      </c>
      <c r="E203" s="1062" t="s">
        <v>1099</v>
      </c>
      <c r="F203" s="1087">
        <v>16618.96</v>
      </c>
      <c r="G203" s="1086"/>
      <c r="H203" s="286"/>
      <c r="I203" s="1006"/>
    </row>
    <row r="204" spans="1:9" ht="14.45" customHeight="1" x14ac:dyDescent="0.2">
      <c r="A204" s="1392"/>
      <c r="B204" s="285">
        <v>26605</v>
      </c>
      <c r="C204" s="1243" t="s">
        <v>666</v>
      </c>
      <c r="D204" s="1243" t="s">
        <v>994</v>
      </c>
      <c r="E204" s="1062" t="s">
        <v>1100</v>
      </c>
      <c r="F204" s="1087">
        <v>700000</v>
      </c>
      <c r="G204" s="1086"/>
      <c r="H204" s="286"/>
      <c r="I204" s="1006"/>
    </row>
    <row r="205" spans="1:9" ht="14.45" customHeight="1" thickBot="1" x14ac:dyDescent="0.25">
      <c r="A205" s="1393"/>
      <c r="B205" s="51">
        <v>26607</v>
      </c>
      <c r="C205" s="1237" t="s">
        <v>666</v>
      </c>
      <c r="D205" s="1237" t="s">
        <v>993</v>
      </c>
      <c r="E205" s="1062" t="s">
        <v>1097</v>
      </c>
      <c r="F205" s="288">
        <v>2482164.5099999998</v>
      </c>
      <c r="G205" s="256"/>
      <c r="H205" s="257"/>
      <c r="I205" s="605"/>
    </row>
    <row r="206" spans="1:9" ht="27" customHeight="1" thickBot="1" x14ac:dyDescent="0.25">
      <c r="A206" s="243" t="s">
        <v>413</v>
      </c>
      <c r="B206" s="265">
        <v>2700</v>
      </c>
      <c r="C206" s="1228" t="s">
        <v>79</v>
      </c>
      <c r="D206" s="1317" t="s">
        <v>187</v>
      </c>
      <c r="E206" s="1317"/>
      <c r="F206" s="242">
        <f>+F207+F209</f>
        <v>0</v>
      </c>
      <c r="G206" s="242">
        <f>+G207+G209</f>
        <v>0</v>
      </c>
      <c r="H206" s="242">
        <f>+H207+H209</f>
        <v>0</v>
      </c>
      <c r="I206" s="244"/>
    </row>
    <row r="207" spans="1:9" ht="14.45" customHeight="1" x14ac:dyDescent="0.2">
      <c r="A207" s="221" t="s">
        <v>230</v>
      </c>
      <c r="B207" s="1399">
        <v>2710</v>
      </c>
      <c r="C207" s="1380" t="s">
        <v>80</v>
      </c>
      <c r="D207" s="1246"/>
      <c r="E207" s="1247"/>
      <c r="F207" s="1361"/>
      <c r="G207" s="1322"/>
      <c r="H207" s="1322"/>
      <c r="I207" s="1277"/>
    </row>
    <row r="208" spans="1:9" ht="32.450000000000003" customHeight="1" x14ac:dyDescent="0.2">
      <c r="A208" s="218" t="s">
        <v>414</v>
      </c>
      <c r="B208" s="1400"/>
      <c r="C208" s="1377"/>
      <c r="D208" s="1212"/>
      <c r="E208" s="1248"/>
      <c r="F208" s="1362"/>
      <c r="G208" s="1357"/>
      <c r="H208" s="1357"/>
      <c r="I208" s="1378"/>
    </row>
    <row r="209" spans="1:11" ht="26.45" customHeight="1" thickBot="1" x14ac:dyDescent="0.25">
      <c r="A209" s="1225" t="s">
        <v>415</v>
      </c>
      <c r="B209" s="285">
        <v>2720</v>
      </c>
      <c r="C209" s="604" t="s">
        <v>81</v>
      </c>
      <c r="D209" s="1246"/>
      <c r="E209" s="1247"/>
      <c r="F209" s="1007"/>
      <c r="G209" s="1007"/>
      <c r="H209" s="1007"/>
      <c r="I209" s="1006"/>
    </row>
    <row r="210" spans="1:11" ht="14.45" customHeight="1" thickBot="1" x14ac:dyDescent="0.25">
      <c r="A210" s="243" t="s">
        <v>837</v>
      </c>
      <c r="B210" s="265">
        <v>2800</v>
      </c>
      <c r="C210" s="1228" t="s">
        <v>836</v>
      </c>
      <c r="D210" s="1264"/>
      <c r="E210" s="1265"/>
      <c r="F210" s="1266"/>
      <c r="G210" s="1266"/>
      <c r="H210" s="1266"/>
      <c r="I210" s="1267"/>
    </row>
    <row r="211" spans="1:11" ht="14.45" customHeight="1" thickBot="1" x14ac:dyDescent="0.25">
      <c r="A211" s="1041" t="s">
        <v>82</v>
      </c>
      <c r="B211" s="1042" t="s">
        <v>83</v>
      </c>
      <c r="C211" s="1249" t="s">
        <v>179</v>
      </c>
      <c r="D211" s="1316" t="s">
        <v>187</v>
      </c>
      <c r="E211" s="1316"/>
      <c r="F211" s="1043">
        <f>+F212+F214+F215</f>
        <v>0</v>
      </c>
      <c r="G211" s="1043">
        <f>+G212+G214+G215</f>
        <v>0</v>
      </c>
      <c r="H211" s="1043">
        <f>+H212+H214+H215</f>
        <v>0</v>
      </c>
      <c r="I211" s="1044" t="s">
        <v>187</v>
      </c>
    </row>
    <row r="212" spans="1:11" ht="14.45" customHeight="1" x14ac:dyDescent="0.2">
      <c r="A212" s="221" t="s">
        <v>230</v>
      </c>
      <c r="B212" s="1399" t="s">
        <v>84</v>
      </c>
      <c r="C212" s="1380"/>
      <c r="D212" s="1246"/>
      <c r="E212" s="1247"/>
      <c r="F212" s="1361"/>
      <c r="G212" s="1322"/>
      <c r="H212" s="1322"/>
      <c r="I212" s="1277" t="s">
        <v>187</v>
      </c>
    </row>
    <row r="213" spans="1:11" ht="14.45" customHeight="1" x14ac:dyDescent="0.2">
      <c r="A213" s="218" t="s">
        <v>85</v>
      </c>
      <c r="B213" s="1400"/>
      <c r="C213" s="1377"/>
      <c r="D213" s="1212"/>
      <c r="E213" s="1248"/>
      <c r="F213" s="1362"/>
      <c r="G213" s="1357"/>
      <c r="H213" s="1357"/>
      <c r="I213" s="1378"/>
    </row>
    <row r="214" spans="1:11" ht="14.45" customHeight="1" x14ac:dyDescent="0.2">
      <c r="A214" s="1226" t="s">
        <v>86</v>
      </c>
      <c r="B214" s="1222" t="s">
        <v>87</v>
      </c>
      <c r="C214" s="1242"/>
      <c r="D214" s="1212"/>
      <c r="E214" s="1248"/>
      <c r="F214" s="1217"/>
      <c r="G214" s="1217"/>
      <c r="H214" s="1217"/>
      <c r="I214" s="1219" t="s">
        <v>187</v>
      </c>
    </row>
    <row r="215" spans="1:11" ht="14.45" customHeight="1" thickBot="1" x14ac:dyDescent="0.25">
      <c r="A215" s="1230" t="s">
        <v>88</v>
      </c>
      <c r="B215" s="285" t="s">
        <v>89</v>
      </c>
      <c r="C215" s="604"/>
      <c r="D215" s="1243"/>
      <c r="E215" s="1244"/>
      <c r="F215" s="1007"/>
      <c r="G215" s="1007"/>
      <c r="H215" s="1007"/>
      <c r="I215" s="1006" t="s">
        <v>187</v>
      </c>
    </row>
    <row r="216" spans="1:11" ht="14.45" customHeight="1" thickBot="1" x14ac:dyDescent="0.25">
      <c r="A216" s="1041" t="s">
        <v>90</v>
      </c>
      <c r="B216" s="1042">
        <v>4000</v>
      </c>
      <c r="C216" s="1249" t="s">
        <v>187</v>
      </c>
      <c r="D216" s="1316" t="s">
        <v>187</v>
      </c>
      <c r="E216" s="1316"/>
      <c r="F216" s="1043">
        <f>+F217</f>
        <v>0</v>
      </c>
      <c r="G216" s="1043">
        <f>+G217</f>
        <v>0</v>
      </c>
      <c r="H216" s="1043">
        <f>+H217</f>
        <v>0</v>
      </c>
      <c r="I216" s="1044" t="s">
        <v>187</v>
      </c>
    </row>
    <row r="217" spans="1:11" ht="14.45" customHeight="1" x14ac:dyDescent="0.2">
      <c r="A217" s="245" t="s">
        <v>188</v>
      </c>
      <c r="B217" s="1413" t="s">
        <v>91</v>
      </c>
      <c r="C217" s="1292" t="s">
        <v>92</v>
      </c>
      <c r="D217" s="1246"/>
      <c r="E217" s="1247"/>
      <c r="F217" s="1388"/>
      <c r="G217" s="1339"/>
      <c r="H217" s="1339"/>
      <c r="I217" s="1355" t="s">
        <v>187</v>
      </c>
    </row>
    <row r="218" spans="1:11" ht="14.45" customHeight="1" x14ac:dyDescent="0.2">
      <c r="A218" s="1229" t="s">
        <v>93</v>
      </c>
      <c r="B218" s="1414"/>
      <c r="C218" s="1297"/>
      <c r="D218" s="1212"/>
      <c r="E218" s="1248"/>
      <c r="F218" s="1389"/>
      <c r="G218" s="1340"/>
      <c r="H218" s="1340"/>
      <c r="I218" s="1356"/>
    </row>
    <row r="219" spans="1:11" ht="14.45" customHeight="1" thickBot="1" x14ac:dyDescent="0.25">
      <c r="A219" s="227"/>
      <c r="B219" s="51"/>
      <c r="C219" s="1233"/>
      <c r="D219" s="601"/>
      <c r="E219" s="602"/>
      <c r="F219" s="603"/>
      <c r="G219" s="603"/>
      <c r="H219" s="603"/>
      <c r="I219" s="605"/>
    </row>
    <row r="220" spans="1:11" s="1210" customFormat="1" ht="14.45" customHeight="1" x14ac:dyDescent="0.2">
      <c r="A220" s="41"/>
      <c r="C220" s="33"/>
      <c r="D220" s="33"/>
      <c r="E220" s="19"/>
      <c r="F220" s="222"/>
      <c r="G220" s="222"/>
      <c r="H220" s="222"/>
      <c r="I220" s="222"/>
      <c r="J220" s="205"/>
    </row>
    <row r="222" spans="1:11" s="1" customFormat="1" ht="20.25" customHeight="1" x14ac:dyDescent="0.2">
      <c r="A222" s="1381" t="s">
        <v>542</v>
      </c>
      <c r="B222" s="1381"/>
      <c r="C222" s="1381"/>
      <c r="D222" s="1381"/>
      <c r="E222" s="1381"/>
      <c r="F222" s="1381"/>
      <c r="G222" s="1381"/>
      <c r="H222" s="1381"/>
      <c r="I222" s="1381"/>
      <c r="J222" s="205"/>
      <c r="K222" s="222"/>
    </row>
    <row r="223" spans="1:11" s="1" customFormat="1" ht="22.5" customHeight="1" x14ac:dyDescent="0.2">
      <c r="A223" s="1381" t="s">
        <v>543</v>
      </c>
      <c r="B223" s="1381"/>
      <c r="C223" s="1381"/>
      <c r="D223" s="1381"/>
      <c r="E223" s="1381"/>
      <c r="F223" s="1381"/>
      <c r="G223" s="1381"/>
      <c r="H223" s="1381"/>
      <c r="I223" s="1381"/>
      <c r="J223" s="205"/>
      <c r="K223" s="222"/>
    </row>
    <row r="224" spans="1:11" s="1" customFormat="1" ht="18" customHeight="1" x14ac:dyDescent="0.2">
      <c r="A224" s="1381" t="s">
        <v>544</v>
      </c>
      <c r="B224" s="1381"/>
      <c r="C224" s="1381"/>
      <c r="D224" s="1381"/>
      <c r="E224" s="1381"/>
      <c r="F224" s="1381"/>
      <c r="G224" s="1381"/>
      <c r="H224" s="1381"/>
      <c r="I224" s="1381"/>
      <c r="J224" s="205"/>
      <c r="K224" s="222"/>
    </row>
    <row r="225" spans="1:11" s="1" customFormat="1" ht="19.5" customHeight="1" x14ac:dyDescent="0.2">
      <c r="A225" s="1335" t="s">
        <v>94</v>
      </c>
      <c r="B225" s="1335"/>
      <c r="C225" s="1335"/>
      <c r="D225" s="1335"/>
      <c r="E225" s="1335"/>
      <c r="F225" s="1335"/>
      <c r="G225" s="1335"/>
      <c r="H225" s="1335"/>
      <c r="I225" s="1335"/>
      <c r="J225" s="205"/>
      <c r="K225" s="222"/>
    </row>
    <row r="226" spans="1:11" s="1" customFormat="1" ht="21" customHeight="1" x14ac:dyDescent="0.2">
      <c r="A226" s="1335" t="s">
        <v>95</v>
      </c>
      <c r="B226" s="1335"/>
      <c r="C226" s="1335"/>
      <c r="D226" s="1335"/>
      <c r="E226" s="1335"/>
      <c r="F226" s="1335"/>
      <c r="G226" s="1335"/>
      <c r="H226" s="1335"/>
      <c r="I226" s="1335"/>
      <c r="J226" s="205"/>
      <c r="K226" s="222"/>
    </row>
    <row r="227" spans="1:11" s="1" customFormat="1" ht="19.5" customHeight="1" x14ac:dyDescent="0.2">
      <c r="A227" s="1335" t="s">
        <v>96</v>
      </c>
      <c r="B227" s="1335"/>
      <c r="C227" s="1335"/>
      <c r="D227" s="1335"/>
      <c r="E227" s="1335"/>
      <c r="F227" s="1335"/>
      <c r="G227" s="1335"/>
      <c r="H227" s="1335"/>
      <c r="I227" s="1335"/>
      <c r="J227" s="205"/>
      <c r="K227" s="222"/>
    </row>
    <row r="228" spans="1:11" s="1" customFormat="1" ht="15" customHeight="1" x14ac:dyDescent="0.2">
      <c r="A228" s="1335" t="s">
        <v>97</v>
      </c>
      <c r="B228" s="1335"/>
      <c r="C228" s="1335"/>
      <c r="D228" s="1335"/>
      <c r="E228" s="1335"/>
      <c r="F228" s="1335"/>
      <c r="G228" s="1335"/>
      <c r="H228" s="1335"/>
      <c r="I228" s="1335"/>
      <c r="J228" s="205"/>
      <c r="K228" s="222"/>
    </row>
    <row r="229" spans="1:11" s="1" customFormat="1" ht="30.75" customHeight="1" x14ac:dyDescent="0.2">
      <c r="A229" s="1335"/>
      <c r="B229" s="1335"/>
      <c r="C229" s="1335"/>
      <c r="D229" s="1335"/>
      <c r="E229" s="1335"/>
      <c r="F229" s="1335"/>
      <c r="G229" s="1335"/>
      <c r="H229" s="1335"/>
      <c r="I229" s="1335"/>
      <c r="J229" s="205"/>
      <c r="K229" s="222"/>
    </row>
    <row r="230" spans="1:11" s="1" customFormat="1" ht="15.75" customHeight="1" x14ac:dyDescent="0.2">
      <c r="A230" s="1335" t="s">
        <v>98</v>
      </c>
      <c r="B230" s="1335"/>
      <c r="C230" s="1335"/>
      <c r="D230" s="1335"/>
      <c r="E230" s="1335"/>
      <c r="F230" s="1335"/>
      <c r="G230" s="1335"/>
      <c r="H230" s="1335"/>
      <c r="I230" s="1335"/>
      <c r="J230" s="205"/>
      <c r="K230" s="222"/>
    </row>
    <row r="231" spans="1:11" s="1" customFormat="1" ht="18.75" customHeight="1" x14ac:dyDescent="0.2">
      <c r="A231" s="1381" t="s">
        <v>560</v>
      </c>
      <c r="B231" s="1335"/>
      <c r="C231" s="1335"/>
      <c r="D231" s="1335"/>
      <c r="E231" s="1335"/>
      <c r="F231" s="1335"/>
      <c r="G231" s="1335"/>
      <c r="H231" s="1335"/>
      <c r="I231" s="1335"/>
      <c r="J231" s="205"/>
      <c r="K231" s="222"/>
    </row>
    <row r="232" spans="1:11" s="1" customFormat="1" ht="24.75" customHeight="1" x14ac:dyDescent="0.2">
      <c r="A232" s="1335"/>
      <c r="B232" s="1335"/>
      <c r="C232" s="1335"/>
      <c r="D232" s="1335"/>
      <c r="E232" s="1335"/>
      <c r="F232" s="1335"/>
      <c r="G232" s="1335"/>
      <c r="H232" s="1335"/>
      <c r="I232" s="1335"/>
      <c r="J232" s="205"/>
      <c r="K232" s="222"/>
    </row>
    <row r="233" spans="1:11" s="1" customFormat="1" ht="62.25" customHeight="1" x14ac:dyDescent="0.2">
      <c r="A233" s="1335"/>
      <c r="B233" s="1335"/>
      <c r="C233" s="1335"/>
      <c r="D233" s="1335"/>
      <c r="E233" s="1335"/>
      <c r="F233" s="1335"/>
      <c r="G233" s="1335"/>
      <c r="H233" s="1335"/>
      <c r="I233" s="1335"/>
      <c r="J233" s="205"/>
      <c r="K233" s="222"/>
    </row>
    <row r="234" spans="1:11" s="1" customFormat="1" ht="30.75" customHeight="1" x14ac:dyDescent="0.2">
      <c r="A234" s="1381" t="s">
        <v>545</v>
      </c>
      <c r="B234" s="1381"/>
      <c r="C234" s="1381"/>
      <c r="D234" s="1381"/>
      <c r="E234" s="1381"/>
      <c r="F234" s="1381"/>
      <c r="G234" s="1381"/>
      <c r="H234" s="1381"/>
      <c r="I234" s="1381"/>
      <c r="J234" s="205"/>
      <c r="K234" s="222"/>
    </row>
    <row r="235" spans="1:11" s="1" customFormat="1" ht="15.75" customHeight="1" x14ac:dyDescent="0.2">
      <c r="A235" s="1381"/>
      <c r="B235" s="1381"/>
      <c r="C235" s="1381"/>
      <c r="D235" s="1381"/>
      <c r="E235" s="1381"/>
      <c r="F235" s="1381"/>
      <c r="G235" s="1381"/>
      <c r="H235" s="1381"/>
      <c r="I235" s="1381"/>
      <c r="J235" s="205"/>
      <c r="K235" s="222"/>
    </row>
    <row r="236" spans="1:11" s="1" customFormat="1" ht="8.25" customHeight="1" x14ac:dyDescent="0.2">
      <c r="A236" s="1381" t="s">
        <v>546</v>
      </c>
      <c r="B236" s="1381"/>
      <c r="C236" s="1381"/>
      <c r="D236" s="1381"/>
      <c r="E236" s="1381"/>
      <c r="F236" s="1381"/>
      <c r="G236" s="1381"/>
      <c r="H236" s="1381"/>
      <c r="I236" s="1381"/>
      <c r="J236" s="205"/>
      <c r="K236" s="222"/>
    </row>
    <row r="237" spans="1:11" s="1" customFormat="1" ht="18" customHeight="1" x14ac:dyDescent="0.2">
      <c r="A237" s="1381"/>
      <c r="B237" s="1381"/>
      <c r="C237" s="1381"/>
      <c r="D237" s="1381"/>
      <c r="E237" s="1381"/>
      <c r="F237" s="1381"/>
      <c r="G237" s="1381"/>
      <c r="H237" s="1381"/>
      <c r="I237" s="1381"/>
      <c r="J237" s="205"/>
      <c r="K237" s="222"/>
    </row>
    <row r="238" spans="1:11" s="1" customFormat="1" ht="30.75" customHeight="1" x14ac:dyDescent="0.2">
      <c r="A238" s="1381"/>
      <c r="B238" s="1381"/>
      <c r="C238" s="1381"/>
      <c r="D238" s="1381"/>
      <c r="E238" s="1381"/>
      <c r="F238" s="1381"/>
      <c r="G238" s="1381"/>
      <c r="H238" s="1381"/>
      <c r="I238" s="1381"/>
      <c r="J238" s="205"/>
      <c r="K238" s="222"/>
    </row>
    <row r="239" spans="1:11" s="1" customFormat="1" ht="5.25" customHeight="1" x14ac:dyDescent="0.2">
      <c r="A239" s="1381" t="s">
        <v>547</v>
      </c>
      <c r="B239" s="1381"/>
      <c r="C239" s="1381"/>
      <c r="D239" s="1381"/>
      <c r="E239" s="1381"/>
      <c r="F239" s="1381"/>
      <c r="G239" s="1381"/>
      <c r="H239" s="1381"/>
      <c r="I239" s="1381"/>
      <c r="J239" s="205"/>
      <c r="K239" s="222"/>
    </row>
    <row r="240" spans="1:11" s="1" customFormat="1" ht="30.75" customHeight="1" x14ac:dyDescent="0.2">
      <c r="A240" s="1381"/>
      <c r="B240" s="1381"/>
      <c r="C240" s="1381"/>
      <c r="D240" s="1381"/>
      <c r="E240" s="1381"/>
      <c r="F240" s="1381"/>
      <c r="G240" s="1381"/>
      <c r="H240" s="1381"/>
      <c r="I240" s="1381"/>
      <c r="J240" s="205"/>
      <c r="K240" s="222"/>
    </row>
    <row r="241" spans="1:11" s="1" customFormat="1" ht="20.25" customHeight="1" x14ac:dyDescent="0.2">
      <c r="A241" s="1381" t="s">
        <v>548</v>
      </c>
      <c r="B241" s="1381"/>
      <c r="C241" s="1381"/>
      <c r="D241" s="1381"/>
      <c r="E241" s="1381"/>
      <c r="F241" s="1381"/>
      <c r="G241" s="1381"/>
      <c r="H241" s="1381"/>
      <c r="I241" s="1381"/>
      <c r="J241" s="205"/>
      <c r="K241" s="222"/>
    </row>
    <row r="242" spans="1:11" s="1" customFormat="1" ht="6" customHeight="1" x14ac:dyDescent="0.2">
      <c r="A242" s="1381" t="s">
        <v>549</v>
      </c>
      <c r="B242" s="1335"/>
      <c r="C242" s="1335"/>
      <c r="D242" s="1335"/>
      <c r="E242" s="1335"/>
      <c r="F242" s="1335"/>
      <c r="G242" s="1335"/>
      <c r="H242" s="1335"/>
      <c r="I242" s="1335"/>
      <c r="J242" s="205"/>
      <c r="K242" s="222"/>
    </row>
    <row r="243" spans="1:11" s="1" customFormat="1" ht="11.25" customHeight="1" x14ac:dyDescent="0.2">
      <c r="A243" s="1335"/>
      <c r="B243" s="1335"/>
      <c r="C243" s="1335"/>
      <c r="D243" s="1335"/>
      <c r="E243" s="1335"/>
      <c r="F243" s="1335"/>
      <c r="G243" s="1335"/>
      <c r="H243" s="1335"/>
      <c r="I243" s="1335"/>
      <c r="J243" s="205"/>
      <c r="K243" s="222"/>
    </row>
    <row r="244" spans="1:11" s="1" customFormat="1" ht="30.75" customHeight="1" x14ac:dyDescent="0.2">
      <c r="A244" s="1335"/>
      <c r="B244" s="1335"/>
      <c r="C244" s="1335"/>
      <c r="D244" s="1335"/>
      <c r="E244" s="1335"/>
      <c r="F244" s="1335"/>
      <c r="G244" s="1335"/>
      <c r="H244" s="1335"/>
      <c r="I244" s="1335"/>
      <c r="J244" s="205"/>
      <c r="K244" s="222"/>
    </row>
  </sheetData>
  <mergeCells count="187">
    <mergeCell ref="A236:I238"/>
    <mergeCell ref="A239:I240"/>
    <mergeCell ref="A241:I241"/>
    <mergeCell ref="F5:I5"/>
    <mergeCell ref="H10:I10"/>
    <mergeCell ref="H11:I11"/>
    <mergeCell ref="F6:I6"/>
    <mergeCell ref="F7:I7"/>
    <mergeCell ref="F8:I8"/>
    <mergeCell ref="F9:I9"/>
    <mergeCell ref="A15:I15"/>
    <mergeCell ref="A16:I16"/>
    <mergeCell ref="B17:E17"/>
    <mergeCell ref="A143:A145"/>
    <mergeCell ref="I18:I19"/>
    <mergeCell ref="A26:F26"/>
    <mergeCell ref="B20:C20"/>
    <mergeCell ref="A133:A135"/>
    <mergeCell ref="A136:A139"/>
    <mergeCell ref="H212:H213"/>
    <mergeCell ref="B212:B213"/>
    <mergeCell ref="B217:B218"/>
    <mergeCell ref="A176:A178"/>
    <mergeCell ref="I105:I106"/>
    <mergeCell ref="E1:I1"/>
    <mergeCell ref="E4:I4"/>
    <mergeCell ref="A230:I230"/>
    <mergeCell ref="A231:I233"/>
    <mergeCell ref="A234:I235"/>
    <mergeCell ref="C103:C104"/>
    <mergeCell ref="D102:E102"/>
    <mergeCell ref="A85:A88"/>
    <mergeCell ref="C113:C115"/>
    <mergeCell ref="A140:A142"/>
    <mergeCell ref="A146:A152"/>
    <mergeCell ref="A153:A159"/>
    <mergeCell ref="A160:A162"/>
    <mergeCell ref="A77:A84"/>
    <mergeCell ref="B103:B104"/>
    <mergeCell ref="H207:H208"/>
    <mergeCell ref="I207:I208"/>
    <mergeCell ref="B207:B208"/>
    <mergeCell ref="F207:F208"/>
    <mergeCell ref="G207:G208"/>
    <mergeCell ref="A179:A181"/>
    <mergeCell ref="A182:A184"/>
    <mergeCell ref="A185:A192"/>
    <mergeCell ref="A193:A195"/>
    <mergeCell ref="A242:I244"/>
    <mergeCell ref="A222:I222"/>
    <mergeCell ref="A223:I223"/>
    <mergeCell ref="A224:I224"/>
    <mergeCell ref="A225:I225"/>
    <mergeCell ref="A226:I226"/>
    <mergeCell ref="A227:I227"/>
    <mergeCell ref="A228:I229"/>
    <mergeCell ref="A163:A165"/>
    <mergeCell ref="A196:A198"/>
    <mergeCell ref="C217:C218"/>
    <mergeCell ref="F217:F218"/>
    <mergeCell ref="G217:G218"/>
    <mergeCell ref="G212:G213"/>
    <mergeCell ref="F212:F213"/>
    <mergeCell ref="C212:C213"/>
    <mergeCell ref="C207:C208"/>
    <mergeCell ref="H217:H218"/>
    <mergeCell ref="I217:I218"/>
    <mergeCell ref="I212:I213"/>
    <mergeCell ref="A166:A169"/>
    <mergeCell ref="A170:A172"/>
    <mergeCell ref="A173:A175"/>
    <mergeCell ref="A201:A205"/>
    <mergeCell ref="F105:F106"/>
    <mergeCell ref="B105:B106"/>
    <mergeCell ref="C105:C106"/>
    <mergeCell ref="H111:H112"/>
    <mergeCell ref="I111:I112"/>
    <mergeCell ref="B111:B112"/>
    <mergeCell ref="C111:C112"/>
    <mergeCell ref="F111:F112"/>
    <mergeCell ref="G111:G112"/>
    <mergeCell ref="G105:G106"/>
    <mergeCell ref="H105:H106"/>
    <mergeCell ref="G103:G104"/>
    <mergeCell ref="H103:H104"/>
    <mergeCell ref="I103:I104"/>
    <mergeCell ref="A90:A96"/>
    <mergeCell ref="F103:F104"/>
    <mergeCell ref="C67:C69"/>
    <mergeCell ref="I74:I75"/>
    <mergeCell ref="G74:G75"/>
    <mergeCell ref="H74:H75"/>
    <mergeCell ref="B74:B75"/>
    <mergeCell ref="C74:C75"/>
    <mergeCell ref="F74:F75"/>
    <mergeCell ref="D74:E75"/>
    <mergeCell ref="B71:B72"/>
    <mergeCell ref="C71:C72"/>
    <mergeCell ref="I71:I72"/>
    <mergeCell ref="H71:H72"/>
    <mergeCell ref="G71:G72"/>
    <mergeCell ref="F71:F72"/>
    <mergeCell ref="D70:E70"/>
    <mergeCell ref="D71:E72"/>
    <mergeCell ref="D73:E73"/>
    <mergeCell ref="D69:E69"/>
    <mergeCell ref="D68:E68"/>
    <mergeCell ref="I39:I40"/>
    <mergeCell ref="F50:F51"/>
    <mergeCell ref="I42:I43"/>
    <mergeCell ref="G42:G43"/>
    <mergeCell ref="H42:H43"/>
    <mergeCell ref="B50:B51"/>
    <mergeCell ref="C50:C51"/>
    <mergeCell ref="I50:I51"/>
    <mergeCell ref="H50:H51"/>
    <mergeCell ref="G50:G51"/>
    <mergeCell ref="D48:E48"/>
    <mergeCell ref="A30:A32"/>
    <mergeCell ref="C30:C32"/>
    <mergeCell ref="B30:B32"/>
    <mergeCell ref="A21:G21"/>
    <mergeCell ref="A27:G27"/>
    <mergeCell ref="A23:G25"/>
    <mergeCell ref="B37:B38"/>
    <mergeCell ref="F42:F43"/>
    <mergeCell ref="B42:B43"/>
    <mergeCell ref="C42:C43"/>
    <mergeCell ref="F39:F40"/>
    <mergeCell ref="C37:C38"/>
    <mergeCell ref="D36:E36"/>
    <mergeCell ref="D37:E38"/>
    <mergeCell ref="D39:E40"/>
    <mergeCell ref="B64:B65"/>
    <mergeCell ref="C64:C65"/>
    <mergeCell ref="F64:F65"/>
    <mergeCell ref="G64:G65"/>
    <mergeCell ref="H64:H65"/>
    <mergeCell ref="D64:E65"/>
    <mergeCell ref="H37:H38"/>
    <mergeCell ref="D47:E47"/>
    <mergeCell ref="D49:E49"/>
    <mergeCell ref="D46:E46"/>
    <mergeCell ref="H39:H40"/>
    <mergeCell ref="D44:E44"/>
    <mergeCell ref="D50:E51"/>
    <mergeCell ref="D52:E52"/>
    <mergeCell ref="D53:E53"/>
    <mergeCell ref="D55:E55"/>
    <mergeCell ref="D56:E56"/>
    <mergeCell ref="D62:E62"/>
    <mergeCell ref="D60:E60"/>
    <mergeCell ref="D58:E58"/>
    <mergeCell ref="D63:E63"/>
    <mergeCell ref="D66:E66"/>
    <mergeCell ref="D216:E216"/>
    <mergeCell ref="D211:E211"/>
    <mergeCell ref="D206:E206"/>
    <mergeCell ref="D127:E127"/>
    <mergeCell ref="D125:E125"/>
    <mergeCell ref="D117:E117"/>
    <mergeCell ref="D110:E110"/>
    <mergeCell ref="D76:E76"/>
    <mergeCell ref="I64:I65"/>
    <mergeCell ref="B22:F22"/>
    <mergeCell ref="F30:I30"/>
    <mergeCell ref="A28:I28"/>
    <mergeCell ref="D30:E32"/>
    <mergeCell ref="I31:I32"/>
    <mergeCell ref="E2:I2"/>
    <mergeCell ref="D61:E61"/>
    <mergeCell ref="E3:I3"/>
    <mergeCell ref="D42:E43"/>
    <mergeCell ref="D45:E45"/>
    <mergeCell ref="F10:G10"/>
    <mergeCell ref="F11:G11"/>
    <mergeCell ref="D41:E41"/>
    <mergeCell ref="F37:F38"/>
    <mergeCell ref="G39:G40"/>
    <mergeCell ref="D33:E33"/>
    <mergeCell ref="D34:E34"/>
    <mergeCell ref="D35:E35"/>
    <mergeCell ref="I37:I38"/>
    <mergeCell ref="G37:G38"/>
    <mergeCell ref="D54:E54"/>
    <mergeCell ref="D59:E59"/>
    <mergeCell ref="D57:E57"/>
  </mergeCells>
  <phoneticPr fontId="12" type="noConversion"/>
  <pageMargins left="0.74803149606299213" right="0.19685039370078741" top="0.59055118110236227" bottom="0.39370078740157483" header="0.51181102362204722" footer="0.51181102362204722"/>
  <pageSetup paperSize="9" scale="57" fitToHeight="1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Лист29">
    <tabColor theme="0"/>
    <pageSetUpPr fitToPage="1"/>
  </sheetPr>
  <dimension ref="A1:N65"/>
  <sheetViews>
    <sheetView view="pageBreakPreview" topLeftCell="A7" zoomScaleNormal="100" workbookViewId="0">
      <selection activeCell="J14" sqref="J14:J15"/>
    </sheetView>
  </sheetViews>
  <sheetFormatPr defaultColWidth="9.140625" defaultRowHeight="12.75" outlineLevelRow="1" x14ac:dyDescent="0.2"/>
  <cols>
    <col min="1" max="1" width="8.28515625" style="150" customWidth="1"/>
    <col min="2" max="2" width="30.140625" style="150" customWidth="1"/>
    <col min="3" max="3" width="15.7109375" style="150" customWidth="1"/>
    <col min="4" max="4" width="10.5703125" style="150" customWidth="1"/>
    <col min="5" max="5" width="11.42578125" style="150" customWidth="1"/>
    <col min="6" max="6" width="13" style="150" customWidth="1"/>
    <col min="7" max="9" width="11.42578125" style="150" customWidth="1"/>
    <col min="10" max="10" width="12.7109375" style="150" customWidth="1"/>
    <col min="11" max="13" width="11.42578125" style="150" customWidth="1"/>
    <col min="14" max="16384" width="9.140625" style="150"/>
  </cols>
  <sheetData>
    <row r="1" spans="1:14" s="145" customFormat="1" ht="25.5" customHeight="1" x14ac:dyDescent="0.2">
      <c r="A1" s="2107" t="s">
        <v>336</v>
      </c>
      <c r="B1" s="2107"/>
      <c r="C1" s="2107"/>
      <c r="D1" s="2107"/>
      <c r="E1" s="2107"/>
      <c r="F1" s="2107"/>
      <c r="G1" s="2107"/>
    </row>
    <row r="2" spans="1:14" s="300" customFormat="1" ht="15.75" x14ac:dyDescent="0.2">
      <c r="A2" s="2098"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2098"/>
      <c r="C2" s="2098"/>
      <c r="D2" s="2098"/>
      <c r="E2" s="2098"/>
      <c r="F2" s="2098"/>
      <c r="G2" s="2098"/>
      <c r="H2" s="2098"/>
      <c r="I2" s="2098"/>
      <c r="J2" s="2098"/>
      <c r="K2" s="2098"/>
      <c r="L2" s="2098"/>
      <c r="M2" s="2098"/>
      <c r="N2" s="299"/>
    </row>
    <row r="3" spans="1:14" s="301" customFormat="1" x14ac:dyDescent="0.2">
      <c r="A3" s="2099" t="str">
        <f>+'Прилож.№ 1_Раздел1'!B17</f>
        <v>14 октября</v>
      </c>
      <c r="B3" s="2099"/>
      <c r="C3" s="2099"/>
      <c r="D3" s="2099"/>
      <c r="E3" s="2099"/>
      <c r="F3" s="2099"/>
      <c r="G3" s="2099"/>
      <c r="H3" s="2099"/>
      <c r="I3" s="2099"/>
      <c r="J3" s="2099"/>
      <c r="K3" s="2099"/>
    </row>
    <row r="4" spans="1:14" s="145" customFormat="1" ht="6.75" customHeight="1" thickBot="1" x14ac:dyDescent="0.25">
      <c r="A4" s="2238"/>
      <c r="B4" s="2238"/>
      <c r="C4" s="2238"/>
      <c r="D4" s="2238"/>
      <c r="E4" s="2238"/>
      <c r="F4" s="2238"/>
      <c r="G4" s="146"/>
    </row>
    <row r="5" spans="1:14" s="80" customFormat="1" ht="19.5" customHeight="1" x14ac:dyDescent="0.2">
      <c r="A5" s="2056" t="s">
        <v>423</v>
      </c>
      <c r="B5" s="2057"/>
      <c r="C5" s="2057"/>
      <c r="D5" s="2057"/>
      <c r="E5" s="2057"/>
      <c r="F5" s="2057"/>
      <c r="G5" s="2057"/>
      <c r="H5" s="2058"/>
      <c r="I5" s="2242" t="s">
        <v>422</v>
      </c>
      <c r="J5" s="2221" t="s">
        <v>209</v>
      </c>
      <c r="K5" s="2032"/>
      <c r="L5" s="2033"/>
    </row>
    <row r="6" spans="1:14" s="80" customFormat="1" ht="18.75" customHeight="1" x14ac:dyDescent="0.2">
      <c r="A6" s="2062"/>
      <c r="B6" s="2063"/>
      <c r="C6" s="2063"/>
      <c r="D6" s="2063"/>
      <c r="E6" s="2063"/>
      <c r="F6" s="2063"/>
      <c r="G6" s="2063"/>
      <c r="H6" s="2064"/>
      <c r="I6" s="2243"/>
      <c r="J6" s="93" t="s">
        <v>872</v>
      </c>
      <c r="K6" s="93" t="s">
        <v>850</v>
      </c>
      <c r="L6" s="94" t="s">
        <v>1055</v>
      </c>
    </row>
    <row r="7" spans="1:14" s="80" customFormat="1" ht="13.5" thickBot="1" x14ac:dyDescent="0.25">
      <c r="A7" s="2239">
        <v>1</v>
      </c>
      <c r="B7" s="2240"/>
      <c r="C7" s="2240"/>
      <c r="D7" s="2240"/>
      <c r="E7" s="2240"/>
      <c r="F7" s="2240"/>
      <c r="G7" s="2240"/>
      <c r="H7" s="2241"/>
      <c r="I7" s="126">
        <v>2</v>
      </c>
      <c r="J7" s="126">
        <v>3</v>
      </c>
      <c r="K7" s="126">
        <v>4</v>
      </c>
      <c r="L7" s="102">
        <v>5</v>
      </c>
    </row>
    <row r="8" spans="1:14" s="80" customFormat="1" ht="17.25" customHeight="1" x14ac:dyDescent="0.2">
      <c r="A8" s="2365" t="s">
        <v>442</v>
      </c>
      <c r="B8" s="2366"/>
      <c r="C8" s="2366"/>
      <c r="D8" s="2366"/>
      <c r="E8" s="2366"/>
      <c r="F8" s="2366"/>
      <c r="G8" s="2366"/>
      <c r="H8" s="2367"/>
      <c r="I8" s="128"/>
      <c r="J8" s="711">
        <f>+J10+J11+J12</f>
        <v>30518898.399983041</v>
      </c>
      <c r="K8" s="711">
        <f t="shared" ref="K8:L8" si="0">+K10+K11+K12</f>
        <v>13035999.999578424</v>
      </c>
      <c r="L8" s="711">
        <f t="shared" si="0"/>
        <v>13035999.995978422</v>
      </c>
    </row>
    <row r="9" spans="1:14" s="80" customFormat="1" ht="13.5" customHeight="1" x14ac:dyDescent="0.2">
      <c r="A9" s="1920" t="s">
        <v>483</v>
      </c>
      <c r="B9" s="1921"/>
      <c r="C9" s="1921"/>
      <c r="D9" s="1921"/>
      <c r="E9" s="1921"/>
      <c r="F9" s="1921"/>
      <c r="G9" s="1921"/>
      <c r="H9" s="2071"/>
      <c r="I9" s="114"/>
      <c r="J9" s="115"/>
      <c r="K9" s="115"/>
      <c r="L9" s="185"/>
    </row>
    <row r="10" spans="1:14" s="80" customFormat="1" ht="16.5" customHeight="1" x14ac:dyDescent="0.2">
      <c r="A10" s="1920" t="s">
        <v>347</v>
      </c>
      <c r="B10" s="1921"/>
      <c r="C10" s="1921"/>
      <c r="D10" s="1921"/>
      <c r="E10" s="1921"/>
      <c r="F10" s="1921"/>
      <c r="G10" s="1921"/>
      <c r="H10" s="2071"/>
      <c r="I10" s="114">
        <v>4</v>
      </c>
      <c r="J10" s="115">
        <v>1015800</v>
      </c>
      <c r="K10" s="115">
        <f>+I46</f>
        <v>569799.99959999998</v>
      </c>
      <c r="L10" s="185">
        <f>+L46</f>
        <v>569799.99600000004</v>
      </c>
    </row>
    <row r="11" spans="1:14" s="80" customFormat="1" ht="18.75" customHeight="1" x14ac:dyDescent="0.2">
      <c r="A11" s="1920" t="s">
        <v>348</v>
      </c>
      <c r="B11" s="1921"/>
      <c r="C11" s="1921"/>
      <c r="D11" s="1921"/>
      <c r="E11" s="1921"/>
      <c r="F11" s="1921"/>
      <c r="G11" s="1921"/>
      <c r="H11" s="2071"/>
      <c r="I11" s="114">
        <v>5</v>
      </c>
      <c r="J11" s="115">
        <f>+F50</f>
        <v>12615779.999983044</v>
      </c>
      <c r="K11" s="115">
        <f>+I50</f>
        <v>12466199.999978423</v>
      </c>
      <c r="L11" s="185">
        <f>+L50</f>
        <v>12466199.999978423</v>
      </c>
    </row>
    <row r="12" spans="1:14" s="80" customFormat="1" ht="20.25" customHeight="1" thickBot="1" x14ac:dyDescent="0.25">
      <c r="A12" s="1927" t="s">
        <v>349</v>
      </c>
      <c r="B12" s="1928"/>
      <c r="C12" s="1928"/>
      <c r="D12" s="1928"/>
      <c r="E12" s="1928"/>
      <c r="F12" s="1928"/>
      <c r="G12" s="1928"/>
      <c r="H12" s="2072"/>
      <c r="I12" s="117">
        <v>2</v>
      </c>
      <c r="J12" s="189">
        <v>16887318.399999999</v>
      </c>
      <c r="K12" s="189">
        <f>+I64</f>
        <v>0</v>
      </c>
      <c r="L12" s="188">
        <f>+L64</f>
        <v>0</v>
      </c>
    </row>
    <row r="13" spans="1:14" s="121" customFormat="1" ht="14.25" customHeight="1" x14ac:dyDescent="0.2">
      <c r="A13" s="147"/>
      <c r="B13" s="148" t="s">
        <v>334</v>
      </c>
      <c r="C13" s="149">
        <v>226</v>
      </c>
      <c r="D13" s="2270" t="s">
        <v>337</v>
      </c>
      <c r="E13" s="2270"/>
      <c r="F13" s="2270"/>
      <c r="G13" s="2270"/>
    </row>
    <row r="14" spans="1:14" s="121" customFormat="1" ht="14.25" customHeight="1" x14ac:dyDescent="0.2">
      <c r="A14" s="147"/>
      <c r="B14" s="148" t="s">
        <v>306</v>
      </c>
      <c r="C14" s="149">
        <v>244</v>
      </c>
      <c r="D14" s="2270" t="s">
        <v>323</v>
      </c>
      <c r="E14" s="2270"/>
      <c r="F14" s="2270"/>
      <c r="G14" s="2270"/>
    </row>
    <row r="15" spans="1:14" ht="13.5" thickBot="1" x14ac:dyDescent="0.25">
      <c r="A15" s="2237" t="s">
        <v>487</v>
      </c>
      <c r="B15" s="2237"/>
      <c r="C15" s="2237"/>
      <c r="D15" s="2237"/>
      <c r="E15" s="2237"/>
      <c r="F15" s="2237"/>
      <c r="G15" s="2237"/>
    </row>
    <row r="16" spans="1:14" s="130" customFormat="1" ht="13.9" customHeight="1" thickBot="1" x14ac:dyDescent="0.25">
      <c r="A16" s="2354" t="s">
        <v>422</v>
      </c>
      <c r="B16" s="2249" t="s">
        <v>732</v>
      </c>
      <c r="C16" s="2369" t="s">
        <v>333</v>
      </c>
      <c r="D16" s="2372" t="s">
        <v>209</v>
      </c>
      <c r="E16" s="2373"/>
      <c r="F16" s="2373"/>
      <c r="G16" s="2373"/>
      <c r="H16" s="2373"/>
      <c r="I16" s="2373"/>
      <c r="J16" s="2373"/>
      <c r="K16" s="2373"/>
      <c r="L16" s="2374"/>
    </row>
    <row r="17" spans="1:12" s="130" customFormat="1" ht="12.75" customHeight="1" x14ac:dyDescent="0.2">
      <c r="A17" s="2355"/>
      <c r="B17" s="2250"/>
      <c r="C17" s="2370"/>
      <c r="D17" s="2348" t="s">
        <v>917</v>
      </c>
      <c r="E17" s="2349"/>
      <c r="F17" s="2350"/>
      <c r="G17" s="2348" t="s">
        <v>918</v>
      </c>
      <c r="H17" s="2349"/>
      <c r="I17" s="2350"/>
      <c r="J17" s="2348" t="s">
        <v>1114</v>
      </c>
      <c r="K17" s="2349"/>
      <c r="L17" s="2350"/>
    </row>
    <row r="18" spans="1:12" s="130" customFormat="1" ht="48.75" thickBot="1" x14ac:dyDescent="0.25">
      <c r="A18" s="2356"/>
      <c r="B18" s="2368"/>
      <c r="C18" s="2371"/>
      <c r="D18" s="408" t="s">
        <v>331</v>
      </c>
      <c r="E18" s="404" t="s">
        <v>332</v>
      </c>
      <c r="F18" s="405" t="s">
        <v>12</v>
      </c>
      <c r="G18" s="408" t="s">
        <v>331</v>
      </c>
      <c r="H18" s="404" t="s">
        <v>332</v>
      </c>
      <c r="I18" s="405" t="s">
        <v>12</v>
      </c>
      <c r="J18" s="408" t="s">
        <v>331</v>
      </c>
      <c r="K18" s="404" t="s">
        <v>332</v>
      </c>
      <c r="L18" s="405" t="s">
        <v>12</v>
      </c>
    </row>
    <row r="19" spans="1:12" s="130" customFormat="1" ht="10.9" customHeight="1" thickBot="1" x14ac:dyDescent="0.25">
      <c r="A19" s="399">
        <v>2</v>
      </c>
      <c r="B19" s="400">
        <v>3</v>
      </c>
      <c r="C19" s="406">
        <v>4</v>
      </c>
      <c r="D19" s="409">
        <v>5</v>
      </c>
      <c r="E19" s="401">
        <v>6</v>
      </c>
      <c r="F19" s="402">
        <v>7</v>
      </c>
      <c r="G19" s="409">
        <v>8</v>
      </c>
      <c r="H19" s="401">
        <v>9</v>
      </c>
      <c r="I19" s="402">
        <v>10</v>
      </c>
      <c r="J19" s="409">
        <v>11</v>
      </c>
      <c r="K19" s="401">
        <v>12</v>
      </c>
      <c r="L19" s="402">
        <v>13</v>
      </c>
    </row>
    <row r="20" spans="1:12" s="130" customFormat="1" ht="34.5" customHeight="1" x14ac:dyDescent="0.2">
      <c r="A20" s="2375">
        <v>4</v>
      </c>
      <c r="B20" s="1119" t="s">
        <v>1146</v>
      </c>
      <c r="C20" s="1120" t="s">
        <v>931</v>
      </c>
      <c r="D20" s="1121">
        <v>64</v>
      </c>
      <c r="E20" s="1122">
        <v>744</v>
      </c>
      <c r="F20" s="1123">
        <f>+D20*E20</f>
        <v>47616</v>
      </c>
      <c r="G20" s="1121"/>
      <c r="H20" s="1122"/>
      <c r="I20" s="1123">
        <f>+G20*H20</f>
        <v>0</v>
      </c>
      <c r="J20" s="1121"/>
      <c r="K20" s="1122"/>
      <c r="L20" s="1123">
        <f>+J20*K20</f>
        <v>0</v>
      </c>
    </row>
    <row r="21" spans="1:12" s="130" customFormat="1" ht="41.25" customHeight="1" x14ac:dyDescent="0.2">
      <c r="A21" s="2376"/>
      <c r="B21" s="1124" t="s">
        <v>1147</v>
      </c>
      <c r="C21" s="1120" t="s">
        <v>909</v>
      </c>
      <c r="D21" s="1121">
        <v>2541.77</v>
      </c>
      <c r="E21" s="1122">
        <v>1</v>
      </c>
      <c r="F21" s="1123">
        <f t="shared" ref="F21:F24" si="1">+D21*E21</f>
        <v>2541.77</v>
      </c>
      <c r="G21" s="1121"/>
      <c r="H21" s="1122"/>
      <c r="I21" s="1123">
        <f t="shared" ref="I21:I24" si="2">+G21*H21</f>
        <v>0</v>
      </c>
      <c r="J21" s="1121"/>
      <c r="K21" s="1122"/>
      <c r="L21" s="1123"/>
    </row>
    <row r="22" spans="1:12" s="130" customFormat="1" ht="26.45" customHeight="1" x14ac:dyDescent="0.2">
      <c r="A22" s="2376"/>
      <c r="B22" s="1124" t="s">
        <v>1148</v>
      </c>
      <c r="C22" s="1125" t="s">
        <v>932</v>
      </c>
      <c r="D22" s="1121">
        <v>500</v>
      </c>
      <c r="E22" s="1122">
        <v>1</v>
      </c>
      <c r="F22" s="1123">
        <f t="shared" si="1"/>
        <v>500</v>
      </c>
      <c r="G22" s="1121"/>
      <c r="H22" s="1122"/>
      <c r="I22" s="1123">
        <f t="shared" si="2"/>
        <v>0</v>
      </c>
      <c r="J22" s="1121"/>
      <c r="K22" s="1122"/>
      <c r="L22" s="1123"/>
    </row>
    <row r="23" spans="1:12" s="130" customFormat="1" ht="26.45" customHeight="1" x14ac:dyDescent="0.2">
      <c r="A23" s="2376"/>
      <c r="B23" s="1119" t="s">
        <v>1150</v>
      </c>
      <c r="C23" s="1120" t="s">
        <v>1151</v>
      </c>
      <c r="D23" s="1121">
        <v>316.995</v>
      </c>
      <c r="E23" s="1122">
        <v>20</v>
      </c>
      <c r="F23" s="1123">
        <f t="shared" si="1"/>
        <v>6339.9</v>
      </c>
      <c r="G23" s="1121"/>
      <c r="H23" s="1122"/>
      <c r="I23" s="1123">
        <f t="shared" si="2"/>
        <v>0</v>
      </c>
      <c r="J23" s="1121"/>
      <c r="K23" s="1122"/>
      <c r="L23" s="1123"/>
    </row>
    <row r="24" spans="1:12" s="130" customFormat="1" ht="51.75" customHeight="1" x14ac:dyDescent="0.2">
      <c r="A24" s="2376"/>
      <c r="B24" s="1144" t="s">
        <v>1149</v>
      </c>
      <c r="C24" s="1156" t="s">
        <v>935</v>
      </c>
      <c r="D24" s="1121">
        <v>4060.45</v>
      </c>
      <c r="E24" s="1122">
        <v>1</v>
      </c>
      <c r="F24" s="1123">
        <f t="shared" si="1"/>
        <v>4060.45</v>
      </c>
      <c r="G24" s="1121"/>
      <c r="H24" s="1122"/>
      <c r="I24" s="1123">
        <f t="shared" si="2"/>
        <v>0</v>
      </c>
      <c r="J24" s="1121"/>
      <c r="K24" s="1122"/>
      <c r="L24" s="1123"/>
    </row>
    <row r="25" spans="1:12" s="130" customFormat="1" ht="16.149999999999999" customHeight="1" x14ac:dyDescent="0.2">
      <c r="A25" s="2376"/>
      <c r="B25" s="1174"/>
      <c r="C25" s="1175"/>
      <c r="D25" s="1176"/>
      <c r="E25" s="1177"/>
      <c r="F25" s="1178">
        <f>SUM(F20:F24)</f>
        <v>61058.119999999995</v>
      </c>
      <c r="G25" s="1176"/>
      <c r="H25" s="1177"/>
      <c r="I25" s="1179"/>
      <c r="J25" s="1176"/>
      <c r="K25" s="1177"/>
      <c r="L25" s="1179"/>
    </row>
    <row r="26" spans="1:12" s="130" customFormat="1" ht="24.6" customHeight="1" x14ac:dyDescent="0.2">
      <c r="A26" s="2376"/>
      <c r="B26" s="1119" t="s">
        <v>1009</v>
      </c>
      <c r="C26" s="1155" t="s">
        <v>931</v>
      </c>
      <c r="D26" s="1121">
        <v>95</v>
      </c>
      <c r="E26" s="1122">
        <v>1440</v>
      </c>
      <c r="F26" s="1123">
        <f>+D26*E26</f>
        <v>136800</v>
      </c>
      <c r="G26" s="1121">
        <v>94.966666599999996</v>
      </c>
      <c r="H26" s="1122">
        <v>6000</v>
      </c>
      <c r="I26" s="1123">
        <f>G26*H26</f>
        <v>569799.99959999998</v>
      </c>
      <c r="J26" s="1121">
        <v>94.966666000000004</v>
      </c>
      <c r="K26" s="1122">
        <v>6000</v>
      </c>
      <c r="L26" s="1123">
        <f>J26*K26</f>
        <v>569799.99600000004</v>
      </c>
    </row>
    <row r="27" spans="1:12" s="1173" customFormat="1" ht="36" customHeight="1" x14ac:dyDescent="0.2">
      <c r="A27" s="2376"/>
      <c r="B27" s="1180" t="s">
        <v>907</v>
      </c>
      <c r="C27" s="1181" t="s">
        <v>1239</v>
      </c>
      <c r="D27" s="1182">
        <v>89.5</v>
      </c>
      <c r="E27" s="1183">
        <v>7344</v>
      </c>
      <c r="F27" s="1184">
        <f>+D27*E27</f>
        <v>657288</v>
      </c>
      <c r="G27" s="1182"/>
      <c r="H27" s="1183"/>
      <c r="I27" s="1184"/>
      <c r="J27" s="1182"/>
      <c r="K27" s="1183"/>
      <c r="L27" s="1184"/>
    </row>
    <row r="28" spans="1:12" s="130" customFormat="1" ht="25.9" customHeight="1" x14ac:dyDescent="0.2">
      <c r="A28" s="2376"/>
      <c r="B28" s="1124" t="s">
        <v>908</v>
      </c>
      <c r="C28" s="1154" t="s">
        <v>909</v>
      </c>
      <c r="D28" s="1128">
        <v>2533.27</v>
      </c>
      <c r="E28" s="1134">
        <v>12</v>
      </c>
      <c r="F28" s="1135">
        <f t="shared" ref="F28:F63" si="3">+D28*E28</f>
        <v>30399.239999999998</v>
      </c>
      <c r="G28" s="1128"/>
      <c r="H28" s="1134"/>
      <c r="I28" s="1135"/>
      <c r="J28" s="1128"/>
      <c r="K28" s="1134"/>
      <c r="L28" s="1135"/>
    </row>
    <row r="29" spans="1:12" s="130" customFormat="1" ht="36.6" customHeight="1" x14ac:dyDescent="0.2">
      <c r="A29" s="2376"/>
      <c r="B29" s="1145" t="s">
        <v>910</v>
      </c>
      <c r="C29" s="1154" t="s">
        <v>933</v>
      </c>
      <c r="D29" s="1128">
        <v>6</v>
      </c>
      <c r="E29" s="1134">
        <v>3200</v>
      </c>
      <c r="F29" s="1135">
        <f t="shared" si="3"/>
        <v>19200</v>
      </c>
      <c r="G29" s="1128"/>
      <c r="H29" s="1134"/>
      <c r="I29" s="1135">
        <f t="shared" ref="I29:I63" si="4">+G29*H29</f>
        <v>0</v>
      </c>
      <c r="J29" s="1128"/>
      <c r="K29" s="1134"/>
      <c r="L29" s="1135">
        <f t="shared" ref="L29:L63" si="5">+J29*K29</f>
        <v>0</v>
      </c>
    </row>
    <row r="30" spans="1:12" s="130" customFormat="1" ht="36.6" customHeight="1" x14ac:dyDescent="0.2">
      <c r="A30" s="2376"/>
      <c r="B30" s="1144" t="s">
        <v>934</v>
      </c>
      <c r="C30" s="1156" t="s">
        <v>935</v>
      </c>
      <c r="D30" s="1128">
        <v>2797.2</v>
      </c>
      <c r="E30" s="1134">
        <v>1</v>
      </c>
      <c r="F30" s="1135">
        <f t="shared" si="3"/>
        <v>2797.2</v>
      </c>
      <c r="G30" s="1128"/>
      <c r="H30" s="1134"/>
      <c r="I30" s="1135"/>
      <c r="J30" s="1128"/>
      <c r="K30" s="1134"/>
      <c r="L30" s="1135"/>
    </row>
    <row r="31" spans="1:12" s="130" customFormat="1" ht="36.6" customHeight="1" x14ac:dyDescent="0.2">
      <c r="A31" s="2376"/>
      <c r="B31" s="1144" t="s">
        <v>966</v>
      </c>
      <c r="C31" s="1156" t="s">
        <v>1268</v>
      </c>
      <c r="D31" s="1128">
        <v>1881.0443636299999</v>
      </c>
      <c r="E31" s="1134">
        <v>55</v>
      </c>
      <c r="F31" s="1135">
        <f t="shared" si="3"/>
        <v>103457.43999965</v>
      </c>
      <c r="G31" s="1128"/>
      <c r="H31" s="1134"/>
      <c r="I31" s="1135"/>
      <c r="J31" s="1128"/>
      <c r="K31" s="1134"/>
      <c r="L31" s="1135"/>
    </row>
    <row r="32" spans="1:12" s="130" customFormat="1" ht="42" customHeight="1" x14ac:dyDescent="0.2">
      <c r="A32" s="2376"/>
      <c r="B32" s="1124" t="s">
        <v>911</v>
      </c>
      <c r="C32" s="1125" t="s">
        <v>932</v>
      </c>
      <c r="D32" s="1128">
        <v>400</v>
      </c>
      <c r="E32" s="1134">
        <v>12</v>
      </c>
      <c r="F32" s="1135">
        <f t="shared" si="3"/>
        <v>4800</v>
      </c>
      <c r="G32" s="1128"/>
      <c r="H32" s="1134"/>
      <c r="I32" s="1135"/>
      <c r="J32" s="1128"/>
      <c r="K32" s="1134"/>
      <c r="L32" s="1135"/>
    </row>
    <row r="33" spans="1:13" s="130" customFormat="1" ht="14.45" hidden="1" customHeight="1" outlineLevel="1" x14ac:dyDescent="0.2">
      <c r="A33" s="2376"/>
      <c r="B33" s="1126"/>
      <c r="C33" s="1127"/>
      <c r="D33" s="1128"/>
      <c r="E33" s="1134"/>
      <c r="F33" s="1135">
        <f t="shared" si="3"/>
        <v>0</v>
      </c>
      <c r="G33" s="1128"/>
      <c r="H33" s="1134"/>
      <c r="I33" s="1135">
        <f t="shared" si="4"/>
        <v>0</v>
      </c>
      <c r="J33" s="1128"/>
      <c r="K33" s="1134"/>
      <c r="L33" s="1135">
        <f t="shared" si="5"/>
        <v>0</v>
      </c>
    </row>
    <row r="34" spans="1:13" s="130" customFormat="1" ht="14.45" hidden="1" customHeight="1" outlineLevel="1" x14ac:dyDescent="0.2">
      <c r="A34" s="2376"/>
      <c r="B34" s="1126"/>
      <c r="C34" s="1127"/>
      <c r="D34" s="1128"/>
      <c r="E34" s="1134"/>
      <c r="F34" s="1135">
        <f t="shared" si="3"/>
        <v>0</v>
      </c>
      <c r="G34" s="1128"/>
      <c r="H34" s="1134"/>
      <c r="I34" s="1135">
        <f t="shared" si="4"/>
        <v>0</v>
      </c>
      <c r="J34" s="1128"/>
      <c r="K34" s="1134"/>
      <c r="L34" s="1135">
        <f t="shared" si="5"/>
        <v>0</v>
      </c>
    </row>
    <row r="35" spans="1:13" s="130" customFormat="1" ht="14.45" hidden="1" customHeight="1" outlineLevel="1" x14ac:dyDescent="0.2">
      <c r="A35" s="2376"/>
      <c r="B35" s="1126"/>
      <c r="C35" s="1127"/>
      <c r="D35" s="1128"/>
      <c r="E35" s="1134"/>
      <c r="F35" s="1135">
        <f t="shared" si="3"/>
        <v>0</v>
      </c>
      <c r="G35" s="1128"/>
      <c r="H35" s="1134"/>
      <c r="I35" s="1135">
        <f t="shared" si="4"/>
        <v>0</v>
      </c>
      <c r="J35" s="1128"/>
      <c r="K35" s="1134"/>
      <c r="L35" s="1135">
        <f t="shared" si="5"/>
        <v>0</v>
      </c>
    </row>
    <row r="36" spans="1:13" s="130" customFormat="1" ht="14.45" hidden="1" customHeight="1" outlineLevel="1" x14ac:dyDescent="0.2">
      <c r="A36" s="2376"/>
      <c r="B36" s="1126"/>
      <c r="C36" s="1127"/>
      <c r="D36" s="1128"/>
      <c r="E36" s="1134"/>
      <c r="F36" s="1135">
        <f t="shared" si="3"/>
        <v>0</v>
      </c>
      <c r="G36" s="1128"/>
      <c r="H36" s="1134"/>
      <c r="I36" s="1135">
        <f t="shared" si="4"/>
        <v>0</v>
      </c>
      <c r="J36" s="1128"/>
      <c r="K36" s="1134"/>
      <c r="L36" s="1135">
        <f t="shared" si="5"/>
        <v>0</v>
      </c>
    </row>
    <row r="37" spans="1:13" s="130" customFormat="1" ht="14.45" hidden="1" customHeight="1" outlineLevel="1" x14ac:dyDescent="0.2">
      <c r="A37" s="2376"/>
      <c r="B37" s="1126"/>
      <c r="C37" s="1127"/>
      <c r="D37" s="1128"/>
      <c r="E37" s="1134"/>
      <c r="F37" s="1135">
        <f t="shared" si="3"/>
        <v>0</v>
      </c>
      <c r="G37" s="1128"/>
      <c r="H37" s="1134"/>
      <c r="I37" s="1135">
        <f t="shared" si="4"/>
        <v>0</v>
      </c>
      <c r="J37" s="1128"/>
      <c r="K37" s="1134"/>
      <c r="L37" s="1135">
        <f t="shared" si="5"/>
        <v>0</v>
      </c>
    </row>
    <row r="38" spans="1:13" s="130" customFormat="1" ht="14.45" hidden="1" customHeight="1" outlineLevel="1" x14ac:dyDescent="0.2">
      <c r="A38" s="2376"/>
      <c r="B38" s="1126"/>
      <c r="C38" s="1127"/>
      <c r="D38" s="1128"/>
      <c r="E38" s="1134"/>
      <c r="F38" s="1135">
        <f t="shared" si="3"/>
        <v>0</v>
      </c>
      <c r="G38" s="1128"/>
      <c r="H38" s="1134"/>
      <c r="I38" s="1135">
        <f t="shared" si="4"/>
        <v>0</v>
      </c>
      <c r="J38" s="1128"/>
      <c r="K38" s="1134"/>
      <c r="L38" s="1135">
        <f t="shared" si="5"/>
        <v>0</v>
      </c>
    </row>
    <row r="39" spans="1:13" s="130" customFormat="1" ht="14.45" hidden="1" customHeight="1" outlineLevel="1" x14ac:dyDescent="0.2">
      <c r="A39" s="2376"/>
      <c r="B39" s="1126"/>
      <c r="C39" s="1127"/>
      <c r="D39" s="1128"/>
      <c r="E39" s="1134"/>
      <c r="F39" s="1135">
        <f t="shared" si="3"/>
        <v>0</v>
      </c>
      <c r="G39" s="1128"/>
      <c r="H39" s="1134"/>
      <c r="I39" s="1135">
        <f t="shared" si="4"/>
        <v>0</v>
      </c>
      <c r="J39" s="1128"/>
      <c r="K39" s="1134"/>
      <c r="L39" s="1135">
        <f t="shared" si="5"/>
        <v>0</v>
      </c>
    </row>
    <row r="40" spans="1:13" s="130" customFormat="1" ht="14.45" hidden="1" customHeight="1" outlineLevel="1" x14ac:dyDescent="0.2">
      <c r="A40" s="2376"/>
      <c r="B40" s="1126"/>
      <c r="C40" s="1127"/>
      <c r="D40" s="1128"/>
      <c r="E40" s="1134"/>
      <c r="F40" s="1135">
        <f t="shared" si="3"/>
        <v>0</v>
      </c>
      <c r="G40" s="1128"/>
      <c r="H40" s="1134"/>
      <c r="I40" s="1135">
        <f t="shared" si="4"/>
        <v>0</v>
      </c>
      <c r="J40" s="1128"/>
      <c r="K40" s="1134"/>
      <c r="L40" s="1135">
        <f t="shared" si="5"/>
        <v>0</v>
      </c>
    </row>
    <row r="41" spans="1:13" s="130" customFormat="1" ht="14.45" hidden="1" customHeight="1" outlineLevel="1" x14ac:dyDescent="0.2">
      <c r="A41" s="2376"/>
      <c r="B41" s="1126"/>
      <c r="C41" s="1127"/>
      <c r="D41" s="1128"/>
      <c r="E41" s="1134"/>
      <c r="F41" s="1135">
        <f t="shared" si="3"/>
        <v>0</v>
      </c>
      <c r="G41" s="1128"/>
      <c r="H41" s="1134"/>
      <c r="I41" s="1135">
        <f t="shared" si="4"/>
        <v>0</v>
      </c>
      <c r="J41" s="1128"/>
      <c r="K41" s="1134"/>
      <c r="L41" s="1135">
        <f t="shared" si="5"/>
        <v>0</v>
      </c>
    </row>
    <row r="42" spans="1:13" s="130" customFormat="1" ht="14.45" hidden="1" customHeight="1" outlineLevel="1" x14ac:dyDescent="0.2">
      <c r="A42" s="2376"/>
      <c r="B42" s="1126"/>
      <c r="C42" s="1127"/>
      <c r="D42" s="1128"/>
      <c r="E42" s="1134"/>
      <c r="F42" s="1135">
        <f t="shared" si="3"/>
        <v>0</v>
      </c>
      <c r="G42" s="1128"/>
      <c r="H42" s="1134"/>
      <c r="I42" s="1135">
        <f t="shared" si="4"/>
        <v>0</v>
      </c>
      <c r="J42" s="1128"/>
      <c r="K42" s="1134"/>
      <c r="L42" s="1135">
        <f t="shared" si="5"/>
        <v>0</v>
      </c>
    </row>
    <row r="43" spans="1:13" s="130" customFormat="1" ht="14.45" hidden="1" customHeight="1" outlineLevel="1" x14ac:dyDescent="0.2">
      <c r="A43" s="2376"/>
      <c r="B43" s="1126"/>
      <c r="C43" s="1127"/>
      <c r="D43" s="1128"/>
      <c r="E43" s="1134"/>
      <c r="F43" s="1135">
        <f t="shared" si="3"/>
        <v>0</v>
      </c>
      <c r="G43" s="1128"/>
      <c r="H43" s="1134"/>
      <c r="I43" s="1135">
        <f t="shared" si="4"/>
        <v>0</v>
      </c>
      <c r="J43" s="1128"/>
      <c r="K43" s="1134"/>
      <c r="L43" s="1135">
        <f t="shared" si="5"/>
        <v>0</v>
      </c>
    </row>
    <row r="44" spans="1:13" s="130" customFormat="1" ht="14.45" hidden="1" customHeight="1" outlineLevel="1" x14ac:dyDescent="0.2">
      <c r="A44" s="2376"/>
      <c r="B44" s="1126"/>
      <c r="C44" s="1127"/>
      <c r="D44" s="1128"/>
      <c r="E44" s="1134"/>
      <c r="F44" s="1135">
        <f t="shared" si="3"/>
        <v>0</v>
      </c>
      <c r="G44" s="1128"/>
      <c r="H44" s="1134"/>
      <c r="I44" s="1135">
        <f t="shared" si="4"/>
        <v>0</v>
      </c>
      <c r="J44" s="1128"/>
      <c r="K44" s="1134"/>
      <c r="L44" s="1135">
        <f t="shared" si="5"/>
        <v>0</v>
      </c>
    </row>
    <row r="45" spans="1:13" s="130" customFormat="1" ht="14.45" hidden="1" customHeight="1" outlineLevel="1" x14ac:dyDescent="0.2">
      <c r="A45" s="2376"/>
      <c r="B45" s="1126"/>
      <c r="C45" s="1127"/>
      <c r="D45" s="1128"/>
      <c r="E45" s="1134"/>
      <c r="F45" s="1135">
        <f t="shared" si="3"/>
        <v>0</v>
      </c>
      <c r="G45" s="1128"/>
      <c r="H45" s="1134"/>
      <c r="I45" s="1135">
        <f t="shared" si="4"/>
        <v>0</v>
      </c>
      <c r="J45" s="1128"/>
      <c r="K45" s="1134"/>
      <c r="L45" s="1135">
        <f t="shared" si="5"/>
        <v>0</v>
      </c>
    </row>
    <row r="46" spans="1:13" s="130" customFormat="1" ht="14.45" customHeight="1" collapsed="1" thickBot="1" x14ac:dyDescent="0.25">
      <c r="A46" s="2377"/>
      <c r="B46" s="1185" t="s">
        <v>2</v>
      </c>
      <c r="C46" s="1136"/>
      <c r="D46" s="1137"/>
      <c r="E46" s="1138"/>
      <c r="F46" s="1139">
        <f>SUM(F20:F45)-F25</f>
        <v>1015799.9999996499</v>
      </c>
      <c r="G46" s="1137"/>
      <c r="H46" s="1138"/>
      <c r="I46" s="1139">
        <f>SUM(I20:I45)</f>
        <v>569799.99959999998</v>
      </c>
      <c r="J46" s="1137"/>
      <c r="K46" s="1138"/>
      <c r="L46" s="1139">
        <f>SUM(L20:L45)</f>
        <v>569799.99600000004</v>
      </c>
      <c r="M46" s="139">
        <f>+F46-J10</f>
        <v>-3.5006087273359299E-7</v>
      </c>
    </row>
    <row r="47" spans="1:13" s="130" customFormat="1" ht="41.45" customHeight="1" x14ac:dyDescent="0.2">
      <c r="A47" s="2375">
        <v>5</v>
      </c>
      <c r="B47" s="1140" t="s">
        <v>912</v>
      </c>
      <c r="C47" s="1154" t="s">
        <v>1190</v>
      </c>
      <c r="D47" s="1141">
        <v>3348</v>
      </c>
      <c r="E47" s="1142">
        <v>10</v>
      </c>
      <c r="F47" s="1143">
        <f t="shared" si="3"/>
        <v>33480</v>
      </c>
      <c r="G47" s="1141"/>
      <c r="H47" s="1142"/>
      <c r="I47" s="1143">
        <f t="shared" si="4"/>
        <v>0</v>
      </c>
      <c r="J47" s="1141"/>
      <c r="K47" s="1142"/>
      <c r="L47" s="1143">
        <f t="shared" si="5"/>
        <v>0</v>
      </c>
    </row>
    <row r="48" spans="1:13" s="130" customFormat="1" ht="41.45" customHeight="1" x14ac:dyDescent="0.2">
      <c r="A48" s="2376"/>
      <c r="B48" s="1145" t="s">
        <v>965</v>
      </c>
      <c r="C48" s="1154" t="s">
        <v>1190</v>
      </c>
      <c r="D48" s="1128">
        <v>549.99781439799995</v>
      </c>
      <c r="E48" s="1134">
        <v>22877</v>
      </c>
      <c r="F48" s="1135">
        <f t="shared" si="3"/>
        <v>12582299.999983044</v>
      </c>
      <c r="G48" s="1128">
        <v>484.99066293099997</v>
      </c>
      <c r="H48" s="1134">
        <v>25704</v>
      </c>
      <c r="I48" s="1135">
        <f t="shared" si="4"/>
        <v>12466199.999978423</v>
      </c>
      <c r="J48" s="1128">
        <v>484.99066293099997</v>
      </c>
      <c r="K48" s="1134">
        <v>25704</v>
      </c>
      <c r="L48" s="1135">
        <f t="shared" si="5"/>
        <v>12466199.999978423</v>
      </c>
    </row>
    <row r="49" spans="1:12" s="130" customFormat="1" ht="14.45" customHeight="1" x14ac:dyDescent="0.2">
      <c r="A49" s="2376"/>
      <c r="B49" s="1126"/>
      <c r="C49" s="1127"/>
      <c r="D49" s="1128"/>
      <c r="E49" s="1134"/>
      <c r="F49" s="1135">
        <f t="shared" si="3"/>
        <v>0</v>
      </c>
      <c r="G49" s="1128"/>
      <c r="H49" s="1134"/>
      <c r="I49" s="1135">
        <f t="shared" si="4"/>
        <v>0</v>
      </c>
      <c r="J49" s="1128"/>
      <c r="K49" s="1134"/>
      <c r="L49" s="1135">
        <f t="shared" si="5"/>
        <v>0</v>
      </c>
    </row>
    <row r="50" spans="1:12" s="130" customFormat="1" ht="14.45" customHeight="1" thickBot="1" x14ac:dyDescent="0.25">
      <c r="A50" s="2377"/>
      <c r="B50" s="1185" t="s">
        <v>2</v>
      </c>
      <c r="C50" s="1186"/>
      <c r="D50" s="1148"/>
      <c r="E50" s="1149"/>
      <c r="F50" s="1150">
        <f>SUM(F47:F49)</f>
        <v>12615779.999983044</v>
      </c>
      <c r="G50" s="1151"/>
      <c r="H50" s="1152"/>
      <c r="I50" s="1139">
        <f>SUM(I47:I49)</f>
        <v>12466199.999978423</v>
      </c>
      <c r="J50" s="1151"/>
      <c r="K50" s="1152"/>
      <c r="L50" s="1139">
        <f>SUM(L47:L49)</f>
        <v>12466199.999978423</v>
      </c>
    </row>
    <row r="51" spans="1:12" s="130" customFormat="1" ht="39" customHeight="1" x14ac:dyDescent="0.2">
      <c r="A51" s="2375">
        <v>2</v>
      </c>
      <c r="B51" s="1140" t="s">
        <v>1152</v>
      </c>
      <c r="C51" s="1154" t="s">
        <v>1153</v>
      </c>
      <c r="D51" s="1141">
        <v>11100</v>
      </c>
      <c r="E51" s="1142">
        <v>12</v>
      </c>
      <c r="F51" s="1143">
        <f t="shared" si="3"/>
        <v>133200</v>
      </c>
      <c r="G51" s="1187"/>
      <c r="H51" s="1142"/>
      <c r="I51" s="1143">
        <f t="shared" si="4"/>
        <v>0</v>
      </c>
      <c r="J51" s="1141"/>
      <c r="K51" s="1142"/>
      <c r="L51" s="1143">
        <f t="shared" si="5"/>
        <v>0</v>
      </c>
    </row>
    <row r="52" spans="1:12" s="130" customFormat="1" ht="39" customHeight="1" x14ac:dyDescent="0.2">
      <c r="A52" s="2376"/>
      <c r="B52" s="1144" t="s">
        <v>1154</v>
      </c>
      <c r="C52" s="1120" t="s">
        <v>1151</v>
      </c>
      <c r="D52" s="1128">
        <v>4978.8999999999996</v>
      </c>
      <c r="E52" s="1134">
        <v>4</v>
      </c>
      <c r="F52" s="1135">
        <f t="shared" si="3"/>
        <v>19915.599999999999</v>
      </c>
      <c r="G52" s="1153"/>
      <c r="H52" s="1122"/>
      <c r="I52" s="1123"/>
      <c r="J52" s="1121"/>
      <c r="K52" s="1122"/>
      <c r="L52" s="1123"/>
    </row>
    <row r="53" spans="1:12" s="130" customFormat="1" ht="39" customHeight="1" x14ac:dyDescent="0.2">
      <c r="A53" s="2376"/>
      <c r="B53" s="1144" t="s">
        <v>1154</v>
      </c>
      <c r="C53" s="1120" t="s">
        <v>1151</v>
      </c>
      <c r="D53" s="1128">
        <v>1782.22</v>
      </c>
      <c r="E53" s="1134">
        <v>2</v>
      </c>
      <c r="F53" s="1135">
        <f t="shared" si="3"/>
        <v>3564.44</v>
      </c>
      <c r="G53" s="1153"/>
      <c r="H53" s="1122"/>
      <c r="I53" s="1123"/>
      <c r="J53" s="1121"/>
      <c r="K53" s="1122"/>
      <c r="L53" s="1123"/>
    </row>
    <row r="54" spans="1:12" s="130" customFormat="1" ht="53.45" customHeight="1" x14ac:dyDescent="0.2">
      <c r="A54" s="2376"/>
      <c r="B54" s="1144" t="s">
        <v>910</v>
      </c>
      <c r="C54" s="1154" t="s">
        <v>933</v>
      </c>
      <c r="D54" s="1128">
        <v>2900</v>
      </c>
      <c r="E54" s="1134">
        <v>5</v>
      </c>
      <c r="F54" s="1135">
        <f t="shared" si="3"/>
        <v>14500</v>
      </c>
      <c r="G54" s="1153"/>
      <c r="H54" s="1122"/>
      <c r="I54" s="1123"/>
      <c r="J54" s="1121"/>
      <c r="K54" s="1122"/>
      <c r="L54" s="1123"/>
    </row>
    <row r="55" spans="1:12" s="130" customFormat="1" ht="24.75" customHeight="1" x14ac:dyDescent="0.2">
      <c r="A55" s="2376"/>
      <c r="B55" s="1144" t="s">
        <v>936</v>
      </c>
      <c r="C55" s="1156" t="s">
        <v>937</v>
      </c>
      <c r="D55" s="1128">
        <v>3909</v>
      </c>
      <c r="E55" s="1134">
        <v>84</v>
      </c>
      <c r="F55" s="1135">
        <f t="shared" si="3"/>
        <v>328356</v>
      </c>
      <c r="G55" s="1153"/>
      <c r="H55" s="1122"/>
      <c r="I55" s="1123"/>
      <c r="J55" s="1121"/>
      <c r="K55" s="1122"/>
      <c r="L55" s="1123"/>
    </row>
    <row r="56" spans="1:12" s="130" customFormat="1" ht="34.9" customHeight="1" x14ac:dyDescent="0.2">
      <c r="A56" s="2376"/>
      <c r="B56" s="1144" t="s">
        <v>966</v>
      </c>
      <c r="C56" s="1154" t="s">
        <v>933</v>
      </c>
      <c r="D56" s="1128">
        <v>2711.31</v>
      </c>
      <c r="E56" s="1134">
        <v>96</v>
      </c>
      <c r="F56" s="1135">
        <f t="shared" si="3"/>
        <v>260285.76</v>
      </c>
      <c r="G56" s="1153"/>
      <c r="H56" s="1122"/>
      <c r="I56" s="1123"/>
      <c r="J56" s="1121"/>
      <c r="K56" s="1122"/>
      <c r="L56" s="1123"/>
    </row>
    <row r="57" spans="1:12" s="130" customFormat="1" ht="34.9" customHeight="1" x14ac:dyDescent="0.2">
      <c r="A57" s="2376"/>
      <c r="B57" s="1144" t="s">
        <v>936</v>
      </c>
      <c r="C57" s="1156" t="s">
        <v>937</v>
      </c>
      <c r="D57" s="1128">
        <v>3909</v>
      </c>
      <c r="E57" s="1134">
        <v>81</v>
      </c>
      <c r="F57" s="1135">
        <f t="shared" si="3"/>
        <v>316629</v>
      </c>
      <c r="G57" s="1153"/>
      <c r="H57" s="1122"/>
      <c r="I57" s="1123"/>
      <c r="J57" s="1121"/>
      <c r="K57" s="1122"/>
      <c r="L57" s="1123"/>
    </row>
    <row r="58" spans="1:12" s="130" customFormat="1" ht="58.5" customHeight="1" x14ac:dyDescent="0.2">
      <c r="A58" s="2376"/>
      <c r="B58" s="1144" t="s">
        <v>934</v>
      </c>
      <c r="C58" s="1156" t="s">
        <v>935</v>
      </c>
      <c r="D58" s="1128">
        <v>2797.2</v>
      </c>
      <c r="E58" s="1134">
        <v>3</v>
      </c>
      <c r="F58" s="1135">
        <f t="shared" si="3"/>
        <v>8391.5999999999985</v>
      </c>
      <c r="G58" s="1153"/>
      <c r="H58" s="1122"/>
      <c r="I58" s="1123"/>
      <c r="J58" s="1121"/>
      <c r="K58" s="1122"/>
      <c r="L58" s="1123"/>
    </row>
    <row r="59" spans="1:12" s="130" customFormat="1" ht="34.9" customHeight="1" x14ac:dyDescent="0.2">
      <c r="A59" s="2376"/>
      <c r="B59" s="1144" t="s">
        <v>1189</v>
      </c>
      <c r="C59" s="1154" t="s">
        <v>1190</v>
      </c>
      <c r="D59" s="1128">
        <v>757</v>
      </c>
      <c r="E59" s="1134">
        <v>18469</v>
      </c>
      <c r="F59" s="1135">
        <f t="shared" si="3"/>
        <v>13981033</v>
      </c>
      <c r="G59" s="1153"/>
      <c r="H59" s="1122"/>
      <c r="I59" s="1123"/>
      <c r="J59" s="1121"/>
      <c r="K59" s="1122"/>
      <c r="L59" s="1123"/>
    </row>
    <row r="60" spans="1:12" s="130" customFormat="1" ht="34.9" customHeight="1" x14ac:dyDescent="0.2">
      <c r="A60" s="2376"/>
      <c r="B60" s="1144" t="s">
        <v>1191</v>
      </c>
      <c r="C60" s="1154" t="s">
        <v>1190</v>
      </c>
      <c r="D60" s="1128">
        <v>550</v>
      </c>
      <c r="E60" s="1134">
        <v>800</v>
      </c>
      <c r="F60" s="1135">
        <f t="shared" si="3"/>
        <v>440000</v>
      </c>
      <c r="G60" s="1153"/>
      <c r="H60" s="1122"/>
      <c r="I60" s="1123"/>
      <c r="J60" s="1121"/>
      <c r="K60" s="1122"/>
      <c r="L60" s="1123"/>
    </row>
    <row r="61" spans="1:12" s="130" customFormat="1" ht="34.9" customHeight="1" x14ac:dyDescent="0.2">
      <c r="A61" s="2376"/>
      <c r="B61" s="1144" t="s">
        <v>1236</v>
      </c>
      <c r="C61" s="1155" t="s">
        <v>1237</v>
      </c>
      <c r="D61" s="1128">
        <v>55198</v>
      </c>
      <c r="E61" s="1134">
        <v>1</v>
      </c>
      <c r="F61" s="1135">
        <f t="shared" si="3"/>
        <v>55198</v>
      </c>
      <c r="G61" s="1153"/>
      <c r="H61" s="1122"/>
      <c r="I61" s="1123"/>
      <c r="J61" s="1121"/>
      <c r="K61" s="1122"/>
      <c r="L61" s="1123"/>
    </row>
    <row r="62" spans="1:12" s="130" customFormat="1" ht="34.9" customHeight="1" x14ac:dyDescent="0.2">
      <c r="A62" s="2376"/>
      <c r="B62" s="1144" t="s">
        <v>1192</v>
      </c>
      <c r="C62" s="1120" t="s">
        <v>1151</v>
      </c>
      <c r="D62" s="1128">
        <v>850</v>
      </c>
      <c r="E62" s="1134">
        <v>10</v>
      </c>
      <c r="F62" s="1135">
        <f t="shared" si="3"/>
        <v>8500</v>
      </c>
      <c r="G62" s="1153"/>
      <c r="H62" s="1122"/>
      <c r="I62" s="1123"/>
      <c r="J62" s="1121"/>
      <c r="K62" s="1122"/>
      <c r="L62" s="1123"/>
    </row>
    <row r="63" spans="1:12" s="130" customFormat="1" ht="43.15" customHeight="1" x14ac:dyDescent="0.2">
      <c r="A63" s="2376"/>
      <c r="B63" s="1124" t="s">
        <v>965</v>
      </c>
      <c r="C63" s="1154" t="s">
        <v>1190</v>
      </c>
      <c r="D63" s="1128">
        <v>485</v>
      </c>
      <c r="E63" s="1134">
        <v>2717</v>
      </c>
      <c r="F63" s="1135">
        <f t="shared" si="3"/>
        <v>1317745</v>
      </c>
      <c r="G63" s="1158"/>
      <c r="H63" s="1134"/>
      <c r="I63" s="1135">
        <f t="shared" si="4"/>
        <v>0</v>
      </c>
      <c r="J63" s="1128"/>
      <c r="K63" s="1134"/>
      <c r="L63" s="1135">
        <f t="shared" si="5"/>
        <v>0</v>
      </c>
    </row>
    <row r="64" spans="1:12" s="130" customFormat="1" ht="14.45" customHeight="1" thickBot="1" x14ac:dyDescent="0.25">
      <c r="A64" s="2377"/>
      <c r="B64" s="1188" t="s">
        <v>2</v>
      </c>
      <c r="C64" s="1189"/>
      <c r="D64" s="1190"/>
      <c r="E64" s="1191"/>
      <c r="F64" s="1192">
        <f>SUM(F51:F63)</f>
        <v>16887318.399999999</v>
      </c>
      <c r="G64" s="1193"/>
      <c r="H64" s="1152"/>
      <c r="I64" s="1139">
        <f>SUM(I51:I63)</f>
        <v>0</v>
      </c>
      <c r="J64" s="1151"/>
      <c r="K64" s="1152"/>
      <c r="L64" s="1139">
        <f>SUM(L51:L63)</f>
        <v>0</v>
      </c>
    </row>
    <row r="65" spans="1:12" s="130" customFormat="1" ht="13.5" thickBot="1" x14ac:dyDescent="0.25">
      <c r="A65" s="394"/>
      <c r="B65" s="1194" t="s">
        <v>185</v>
      </c>
      <c r="C65" s="1195"/>
      <c r="D65" s="1190" t="s">
        <v>187</v>
      </c>
      <c r="E65" s="1191" t="s">
        <v>187</v>
      </c>
      <c r="F65" s="1192">
        <f>+F64+F50+F46</f>
        <v>30518898.399982691</v>
      </c>
      <c r="G65" s="1190" t="s">
        <v>187</v>
      </c>
      <c r="H65" s="1191" t="s">
        <v>187</v>
      </c>
      <c r="I65" s="1192">
        <f>+I64+I50+I46</f>
        <v>13035999.999578424</v>
      </c>
      <c r="J65" s="1190" t="s">
        <v>187</v>
      </c>
      <c r="K65" s="1191" t="s">
        <v>187</v>
      </c>
      <c r="L65" s="1192">
        <f>+L64+L50+L46</f>
        <v>13035999.995978422</v>
      </c>
    </row>
  </sheetData>
  <mergeCells count="26">
    <mergeCell ref="A16:A18"/>
    <mergeCell ref="B16:B18"/>
    <mergeCell ref="C16:C18"/>
    <mergeCell ref="D16:L16"/>
    <mergeCell ref="A51:A64"/>
    <mergeCell ref="D17:F17"/>
    <mergeCell ref="G17:I17"/>
    <mergeCell ref="J17:L17"/>
    <mergeCell ref="A20:A46"/>
    <mergeCell ref="A47:A50"/>
    <mergeCell ref="A1:G1"/>
    <mergeCell ref="D13:G13"/>
    <mergeCell ref="I5:I6"/>
    <mergeCell ref="J5:L5"/>
    <mergeCell ref="A15:G15"/>
    <mergeCell ref="A5:H6"/>
    <mergeCell ref="A7:H7"/>
    <mergeCell ref="A8:H8"/>
    <mergeCell ref="A10:H10"/>
    <mergeCell ref="A11:H11"/>
    <mergeCell ref="A12:H12"/>
    <mergeCell ref="A9:H9"/>
    <mergeCell ref="A2:M2"/>
    <mergeCell ref="A3:K3"/>
    <mergeCell ref="A4:F4"/>
    <mergeCell ref="D14:G14"/>
  </mergeCells>
  <phoneticPr fontId="12" type="noConversion"/>
  <pageMargins left="0.74803149606299213" right="0.19685039370078741" top="0.59055118110236227" bottom="0.19685039370078741" header="0.51181102362204722" footer="0.15748031496062992"/>
  <pageSetup paperSize="9" scale="88" fitToHeight="1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Лист30">
    <tabColor theme="0"/>
    <pageSetUpPr fitToPage="1"/>
  </sheetPr>
  <dimension ref="A1:P65"/>
  <sheetViews>
    <sheetView view="pageBreakPreview" topLeftCell="A34" zoomScaleNormal="100" zoomScaleSheetLayoutView="100" workbookViewId="0">
      <selection activeCell="B20" sqref="B20:D21"/>
    </sheetView>
  </sheetViews>
  <sheetFormatPr defaultColWidth="9.140625" defaultRowHeight="12.75" outlineLevelRow="1" x14ac:dyDescent="0.2"/>
  <cols>
    <col min="1" max="1" width="8.5703125" style="107" customWidth="1"/>
    <col min="2" max="2" width="34.5703125" style="107" customWidth="1"/>
    <col min="3" max="3" width="27.140625" style="107" customWidth="1"/>
    <col min="4" max="7" width="14.140625" style="107" customWidth="1"/>
    <col min="8" max="16384" width="9.140625" style="107"/>
  </cols>
  <sheetData>
    <row r="1" spans="1:16" ht="13.15" customHeight="1" x14ac:dyDescent="0.2">
      <c r="A1" s="1799" t="s">
        <v>443</v>
      </c>
      <c r="B1" s="1799"/>
      <c r="C1" s="1799"/>
      <c r="D1" s="1799"/>
      <c r="E1" s="1799"/>
      <c r="F1" s="1799"/>
    </row>
    <row r="2" spans="1:16" s="301" customFormat="1" x14ac:dyDescent="0.2">
      <c r="A2" s="2098"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2098"/>
      <c r="C2" s="2098"/>
      <c r="D2" s="2098"/>
      <c r="E2" s="2098"/>
      <c r="F2" s="2098"/>
      <c r="G2" s="2098"/>
      <c r="H2" s="416"/>
      <c r="I2" s="416"/>
      <c r="J2" s="416"/>
      <c r="K2" s="416"/>
      <c r="L2" s="416"/>
      <c r="M2" s="416"/>
      <c r="N2" s="416"/>
      <c r="O2" s="416"/>
      <c r="P2" s="416"/>
    </row>
    <row r="3" spans="1:16" s="301" customFormat="1" x14ac:dyDescent="0.2">
      <c r="A3" s="2099" t="str">
        <f>+'Прилож.№ 1_Раздел1'!B17</f>
        <v>14 октября</v>
      </c>
      <c r="B3" s="2099"/>
      <c r="C3" s="2099"/>
      <c r="D3" s="2099"/>
      <c r="E3" s="2099"/>
      <c r="F3" s="2099"/>
      <c r="G3" s="2099"/>
    </row>
    <row r="4" spans="1:16" ht="3.75" customHeight="1" thickBot="1" x14ac:dyDescent="0.25">
      <c r="C4" s="2042"/>
      <c r="D4" s="2042"/>
      <c r="E4" s="2042"/>
      <c r="F4" s="2042"/>
      <c r="G4" s="2042"/>
    </row>
    <row r="5" spans="1:16" ht="15.75" customHeight="1" x14ac:dyDescent="0.2">
      <c r="A5" s="1786" t="s">
        <v>423</v>
      </c>
      <c r="B5" s="1788"/>
      <c r="C5" s="1788"/>
      <c r="D5" s="1788" t="s">
        <v>422</v>
      </c>
      <c r="E5" s="1788" t="s">
        <v>209</v>
      </c>
      <c r="F5" s="1788"/>
      <c r="G5" s="1790"/>
    </row>
    <row r="6" spans="1:16" ht="14.25" customHeight="1" x14ac:dyDescent="0.2">
      <c r="A6" s="2045"/>
      <c r="B6" s="2046"/>
      <c r="C6" s="2046"/>
      <c r="D6" s="2046"/>
      <c r="E6" s="324" t="s">
        <v>1103</v>
      </c>
      <c r="F6" s="324" t="s">
        <v>906</v>
      </c>
      <c r="G6" s="289" t="s">
        <v>1104</v>
      </c>
    </row>
    <row r="7" spans="1:16" x14ac:dyDescent="0.2">
      <c r="A7" s="2116">
        <v>1</v>
      </c>
      <c r="B7" s="2117"/>
      <c r="C7" s="2118"/>
      <c r="D7" s="324">
        <v>2</v>
      </c>
      <c r="E7" s="324">
        <v>3</v>
      </c>
      <c r="F7" s="324">
        <v>4</v>
      </c>
      <c r="G7" s="289">
        <v>5</v>
      </c>
    </row>
    <row r="8" spans="1:16" ht="34.15" customHeight="1" x14ac:dyDescent="0.2">
      <c r="A8" s="2398" t="s">
        <v>444</v>
      </c>
      <c r="B8" s="2399"/>
      <c r="C8" s="2400"/>
      <c r="D8" s="155"/>
      <c r="E8" s="85">
        <f>+E10+E11+E12</f>
        <v>7968.75</v>
      </c>
      <c r="F8" s="85">
        <f t="shared" ref="F8:G8" si="0">+F10+F11+F12</f>
        <v>0</v>
      </c>
      <c r="G8" s="368">
        <f t="shared" si="0"/>
        <v>0</v>
      </c>
    </row>
    <row r="9" spans="1:16" ht="13.5" customHeight="1" x14ac:dyDescent="0.2">
      <c r="A9" s="2394" t="s">
        <v>421</v>
      </c>
      <c r="B9" s="2395"/>
      <c r="C9" s="2395"/>
      <c r="D9" s="155"/>
      <c r="E9" s="100"/>
      <c r="F9" s="100"/>
      <c r="G9" s="292"/>
    </row>
    <row r="10" spans="1:16" ht="21.75" customHeight="1" x14ac:dyDescent="0.2">
      <c r="A10" s="2394" t="s">
        <v>347</v>
      </c>
      <c r="B10" s="2395"/>
      <c r="C10" s="2395"/>
      <c r="D10" s="155">
        <v>4</v>
      </c>
      <c r="E10" s="100">
        <f>+E32</f>
        <v>0</v>
      </c>
      <c r="F10" s="100">
        <f>+F32</f>
        <v>0</v>
      </c>
      <c r="G10" s="292">
        <f>+G32</f>
        <v>0</v>
      </c>
    </row>
    <row r="11" spans="1:16" ht="30" customHeight="1" x14ac:dyDescent="0.2">
      <c r="A11" s="2394" t="s">
        <v>348</v>
      </c>
      <c r="B11" s="2395"/>
      <c r="C11" s="2395"/>
      <c r="D11" s="155">
        <v>5</v>
      </c>
      <c r="E11" s="100">
        <f>+E48</f>
        <v>0</v>
      </c>
      <c r="F11" s="100">
        <f>+F48</f>
        <v>0</v>
      </c>
      <c r="G11" s="292">
        <f>+G48</f>
        <v>0</v>
      </c>
    </row>
    <row r="12" spans="1:16" ht="29.25" customHeight="1" thickBot="1" x14ac:dyDescent="0.25">
      <c r="A12" s="2396" t="s">
        <v>349</v>
      </c>
      <c r="B12" s="2397"/>
      <c r="C12" s="2397"/>
      <c r="D12" s="293">
        <v>2</v>
      </c>
      <c r="E12" s="283">
        <f>+E64</f>
        <v>7968.75</v>
      </c>
      <c r="F12" s="283">
        <f>+F64</f>
        <v>0</v>
      </c>
      <c r="G12" s="294">
        <f>+G64</f>
        <v>0</v>
      </c>
    </row>
    <row r="13" spans="1:16" x14ac:dyDescent="0.2">
      <c r="C13" s="154" t="s">
        <v>339</v>
      </c>
      <c r="D13" s="1799" t="s">
        <v>340</v>
      </c>
      <c r="E13" s="1799"/>
      <c r="F13" s="1799"/>
    </row>
    <row r="14" spans="1:16" ht="13.5" thickBot="1" x14ac:dyDescent="0.25">
      <c r="C14" s="154" t="s">
        <v>338</v>
      </c>
      <c r="D14" s="1799" t="s">
        <v>341</v>
      </c>
      <c r="E14" s="1799"/>
      <c r="F14" s="1799"/>
    </row>
    <row r="15" spans="1:16" ht="9.75" customHeight="1" x14ac:dyDescent="0.2">
      <c r="A15" s="1817" t="s">
        <v>422</v>
      </c>
      <c r="B15" s="1815" t="s">
        <v>219</v>
      </c>
      <c r="C15" s="1810"/>
      <c r="D15" s="1811"/>
      <c r="E15" s="1788" t="s">
        <v>209</v>
      </c>
      <c r="F15" s="1788"/>
      <c r="G15" s="1790"/>
    </row>
    <row r="16" spans="1:16" ht="14.25" customHeight="1" x14ac:dyDescent="0.2">
      <c r="A16" s="1818"/>
      <c r="B16" s="1816"/>
      <c r="C16" s="1813"/>
      <c r="D16" s="1814"/>
      <c r="E16" s="324" t="s">
        <v>1103</v>
      </c>
      <c r="F16" s="324" t="s">
        <v>1142</v>
      </c>
      <c r="G16" s="289" t="s">
        <v>1143</v>
      </c>
    </row>
    <row r="17" spans="1:7" ht="13.5" thickBot="1" x14ac:dyDescent="0.25">
      <c r="A17" s="418">
        <v>1</v>
      </c>
      <c r="B17" s="2403">
        <v>2</v>
      </c>
      <c r="C17" s="2404"/>
      <c r="D17" s="2405"/>
      <c r="E17" s="418">
        <v>3</v>
      </c>
      <c r="F17" s="418">
        <v>4</v>
      </c>
      <c r="G17" s="419">
        <v>5</v>
      </c>
    </row>
    <row r="18" spans="1:7" s="129" customFormat="1" ht="18.600000000000001" customHeight="1" x14ac:dyDescent="0.2">
      <c r="A18" s="2401">
        <v>4</v>
      </c>
      <c r="B18" s="2388" t="s">
        <v>22</v>
      </c>
      <c r="C18" s="2389"/>
      <c r="D18" s="2390"/>
      <c r="E18" s="417"/>
      <c r="F18" s="417"/>
      <c r="G18" s="420"/>
    </row>
    <row r="19" spans="1:7" s="345" customFormat="1" ht="15" customHeight="1" x14ac:dyDescent="0.2">
      <c r="A19" s="2401"/>
      <c r="B19" s="2382" t="s">
        <v>230</v>
      </c>
      <c r="C19" s="2383"/>
      <c r="D19" s="2384"/>
      <c r="E19" s="773"/>
      <c r="F19" s="773"/>
      <c r="G19" s="774"/>
    </row>
    <row r="20" spans="1:7" ht="24.75" customHeight="1" x14ac:dyDescent="0.2">
      <c r="A20" s="2401"/>
      <c r="B20" s="2378" t="s">
        <v>23</v>
      </c>
      <c r="C20" s="1825"/>
      <c r="D20" s="1826"/>
      <c r="E20" s="325"/>
      <c r="F20" s="325"/>
      <c r="G20" s="421"/>
    </row>
    <row r="21" spans="1:7" s="345" customFormat="1" ht="15.6" customHeight="1" x14ac:dyDescent="0.2">
      <c r="A21" s="2401"/>
      <c r="B21" s="2382" t="s">
        <v>21</v>
      </c>
      <c r="C21" s="2383"/>
      <c r="D21" s="2384"/>
      <c r="E21" s="773"/>
      <c r="F21" s="773"/>
      <c r="G21" s="774"/>
    </row>
    <row r="22" spans="1:7" ht="15.6" customHeight="1" x14ac:dyDescent="0.2">
      <c r="A22" s="2401"/>
      <c r="B22" s="2378"/>
      <c r="C22" s="1825"/>
      <c r="D22" s="1826"/>
      <c r="E22" s="325"/>
      <c r="F22" s="325"/>
      <c r="G22" s="421"/>
    </row>
    <row r="23" spans="1:7" s="129" customFormat="1" ht="26.45" customHeight="1" x14ac:dyDescent="0.2">
      <c r="A23" s="2401"/>
      <c r="B23" s="2379" t="s">
        <v>24</v>
      </c>
      <c r="C23" s="2380"/>
      <c r="D23" s="2381"/>
      <c r="E23" s="326"/>
      <c r="F23" s="326"/>
      <c r="G23" s="421"/>
    </row>
    <row r="24" spans="1:7" s="345" customFormat="1" ht="10.9" customHeight="1" x14ac:dyDescent="0.2">
      <c r="A24" s="2401"/>
      <c r="B24" s="2382" t="s">
        <v>21</v>
      </c>
      <c r="C24" s="2383"/>
      <c r="D24" s="2384"/>
      <c r="E24" s="773"/>
      <c r="F24" s="773"/>
      <c r="G24" s="774"/>
    </row>
    <row r="25" spans="1:7" ht="13.9" customHeight="1" x14ac:dyDescent="0.2">
      <c r="A25" s="2401"/>
      <c r="B25" s="2378"/>
      <c r="C25" s="1825"/>
      <c r="D25" s="1826"/>
      <c r="E25" s="325"/>
      <c r="F25" s="325"/>
      <c r="G25" s="421"/>
    </row>
    <row r="26" spans="1:7" s="129" customFormat="1" ht="13.5" customHeight="1" x14ac:dyDescent="0.2">
      <c r="A26" s="2401"/>
      <c r="B26" s="2379" t="s">
        <v>25</v>
      </c>
      <c r="C26" s="2380"/>
      <c r="D26" s="2381"/>
      <c r="E26" s="326"/>
      <c r="F26" s="326"/>
      <c r="G26" s="421"/>
    </row>
    <row r="27" spans="1:7" s="345" customFormat="1" ht="18.600000000000001" customHeight="1" x14ac:dyDescent="0.2">
      <c r="A27" s="2401"/>
      <c r="B27" s="2382" t="s">
        <v>21</v>
      </c>
      <c r="C27" s="2383"/>
      <c r="D27" s="2384"/>
      <c r="E27" s="773"/>
      <c r="F27" s="773"/>
      <c r="G27" s="774"/>
    </row>
    <row r="28" spans="1:7" ht="12" customHeight="1" x14ac:dyDescent="0.2">
      <c r="A28" s="2401"/>
      <c r="B28" s="2378"/>
      <c r="C28" s="1825"/>
      <c r="D28" s="1826"/>
      <c r="E28" s="325"/>
      <c r="F28" s="325"/>
      <c r="G28" s="421"/>
    </row>
    <row r="29" spans="1:7" s="129" customFormat="1" ht="19.149999999999999" customHeight="1" x14ac:dyDescent="0.2">
      <c r="A29" s="2401"/>
      <c r="B29" s="2379" t="s">
        <v>26</v>
      </c>
      <c r="C29" s="2380"/>
      <c r="D29" s="2381"/>
      <c r="E29" s="326"/>
      <c r="F29" s="326"/>
      <c r="G29" s="421"/>
    </row>
    <row r="30" spans="1:7" s="345" customFormat="1" ht="15" customHeight="1" x14ac:dyDescent="0.2">
      <c r="A30" s="2401"/>
      <c r="B30" s="2382" t="s">
        <v>21</v>
      </c>
      <c r="C30" s="2383"/>
      <c r="D30" s="2384"/>
      <c r="E30" s="773"/>
      <c r="F30" s="773"/>
      <c r="G30" s="774"/>
    </row>
    <row r="31" spans="1:7" ht="15" customHeight="1" x14ac:dyDescent="0.2">
      <c r="A31" s="2401"/>
      <c r="B31" s="771"/>
      <c r="C31" s="54"/>
      <c r="D31" s="772"/>
      <c r="E31" s="769"/>
      <c r="F31" s="769"/>
      <c r="G31" s="770"/>
    </row>
    <row r="32" spans="1:7" ht="13.5" thickBot="1" x14ac:dyDescent="0.25">
      <c r="A32" s="2402"/>
      <c r="B32" s="2391" t="s">
        <v>2</v>
      </c>
      <c r="C32" s="2392"/>
      <c r="D32" s="2393"/>
      <c r="E32" s="422">
        <f>+E29+E26+E23+E18</f>
        <v>0</v>
      </c>
      <c r="F32" s="422">
        <f t="shared" ref="F32:G32" si="1">+F29+F26+F23+F18</f>
        <v>0</v>
      </c>
      <c r="G32" s="383">
        <f t="shared" si="1"/>
        <v>0</v>
      </c>
    </row>
    <row r="33" spans="1:7" ht="2.4500000000000002" customHeight="1" thickBot="1" x14ac:dyDescent="0.25">
      <c r="A33" s="765"/>
      <c r="B33" s="766"/>
      <c r="C33" s="766"/>
      <c r="D33" s="766"/>
      <c r="E33" s="767"/>
      <c r="F33" s="767"/>
      <c r="G33" s="768"/>
    </row>
    <row r="34" spans="1:7" s="129" customFormat="1" ht="16.149999999999999" customHeight="1" outlineLevel="1" x14ac:dyDescent="0.2">
      <c r="A34" s="2401">
        <v>5</v>
      </c>
      <c r="B34" s="2388" t="s">
        <v>22</v>
      </c>
      <c r="C34" s="2389"/>
      <c r="D34" s="2390"/>
      <c r="E34" s="417"/>
      <c r="F34" s="417"/>
      <c r="G34" s="420"/>
    </row>
    <row r="35" spans="1:7" ht="9" customHeight="1" outlineLevel="1" x14ac:dyDescent="0.2">
      <c r="A35" s="2401"/>
      <c r="B35" s="2382" t="s">
        <v>230</v>
      </c>
      <c r="C35" s="2383"/>
      <c r="D35" s="2384"/>
      <c r="E35" s="325"/>
      <c r="F35" s="325"/>
      <c r="G35" s="421"/>
    </row>
    <row r="36" spans="1:7" ht="24.6" customHeight="1" outlineLevel="1" x14ac:dyDescent="0.2">
      <c r="A36" s="2401"/>
      <c r="B36" s="2378" t="s">
        <v>23</v>
      </c>
      <c r="C36" s="1825"/>
      <c r="D36" s="1826"/>
      <c r="E36" s="325"/>
      <c r="F36" s="325"/>
      <c r="G36" s="421"/>
    </row>
    <row r="37" spans="1:7" ht="9" customHeight="1" outlineLevel="1" x14ac:dyDescent="0.2">
      <c r="A37" s="2401"/>
      <c r="B37" s="2382" t="s">
        <v>21</v>
      </c>
      <c r="C37" s="2383"/>
      <c r="D37" s="2384"/>
      <c r="E37" s="325"/>
      <c r="F37" s="325"/>
      <c r="G37" s="421"/>
    </row>
    <row r="38" spans="1:7" ht="16.899999999999999" customHeight="1" outlineLevel="1" x14ac:dyDescent="0.2">
      <c r="A38" s="2401"/>
      <c r="B38" s="2378"/>
      <c r="C38" s="1825"/>
      <c r="D38" s="1826"/>
      <c r="E38" s="325"/>
      <c r="F38" s="325"/>
      <c r="G38" s="421"/>
    </row>
    <row r="39" spans="1:7" s="129" customFormat="1" ht="10.9" customHeight="1" outlineLevel="1" x14ac:dyDescent="0.2">
      <c r="A39" s="2406"/>
      <c r="B39" s="2379" t="s">
        <v>24</v>
      </c>
      <c r="C39" s="2380"/>
      <c r="D39" s="2381"/>
      <c r="E39" s="327"/>
      <c r="F39" s="326"/>
      <c r="G39" s="421"/>
    </row>
    <row r="40" spans="1:7" ht="10.9" customHeight="1" outlineLevel="1" x14ac:dyDescent="0.2">
      <c r="A40" s="2401"/>
      <c r="B40" s="2382" t="s">
        <v>21</v>
      </c>
      <c r="C40" s="2383"/>
      <c r="D40" s="2384"/>
      <c r="E40" s="325"/>
      <c r="F40" s="325"/>
      <c r="G40" s="421"/>
    </row>
    <row r="41" spans="1:7" ht="21" customHeight="1" outlineLevel="1" x14ac:dyDescent="0.2">
      <c r="A41" s="2401"/>
      <c r="B41" s="2378"/>
      <c r="C41" s="1825"/>
      <c r="D41" s="1826"/>
      <c r="E41" s="325"/>
      <c r="F41" s="325"/>
      <c r="G41" s="421"/>
    </row>
    <row r="42" spans="1:7" s="129" customFormat="1" ht="13.9" customHeight="1" outlineLevel="1" x14ac:dyDescent="0.2">
      <c r="A42" s="2401"/>
      <c r="B42" s="2379" t="s">
        <v>25</v>
      </c>
      <c r="C42" s="2380"/>
      <c r="D42" s="2381"/>
      <c r="E42" s="326"/>
      <c r="F42" s="326"/>
      <c r="G42" s="421"/>
    </row>
    <row r="43" spans="1:7" ht="10.9" customHeight="1" outlineLevel="1" x14ac:dyDescent="0.2">
      <c r="A43" s="2401"/>
      <c r="B43" s="2382" t="s">
        <v>21</v>
      </c>
      <c r="C43" s="2383"/>
      <c r="D43" s="2384"/>
      <c r="E43" s="325"/>
      <c r="F43" s="325"/>
      <c r="G43" s="421"/>
    </row>
    <row r="44" spans="1:7" ht="21" customHeight="1" outlineLevel="1" x14ac:dyDescent="0.2">
      <c r="A44" s="2401"/>
      <c r="B44" s="2378"/>
      <c r="C44" s="1825"/>
      <c r="D44" s="1826"/>
      <c r="E44" s="325"/>
      <c r="F44" s="325"/>
      <c r="G44" s="421"/>
    </row>
    <row r="45" spans="1:7" s="129" customFormat="1" ht="12.6" customHeight="1" outlineLevel="1" x14ac:dyDescent="0.2">
      <c r="A45" s="2401"/>
      <c r="B45" s="2379" t="s">
        <v>26</v>
      </c>
      <c r="C45" s="2380"/>
      <c r="D45" s="2381"/>
      <c r="E45" s="326"/>
      <c r="F45" s="326"/>
      <c r="G45" s="421"/>
    </row>
    <row r="46" spans="1:7" ht="7.15" customHeight="1" outlineLevel="1" x14ac:dyDescent="0.2">
      <c r="A46" s="2401"/>
      <c r="B46" s="2382" t="s">
        <v>21</v>
      </c>
      <c r="C46" s="2383"/>
      <c r="D46" s="2384"/>
      <c r="E46" s="325"/>
      <c r="F46" s="325"/>
      <c r="G46" s="421"/>
    </row>
    <row r="47" spans="1:7" ht="19.899999999999999" customHeight="1" outlineLevel="1" x14ac:dyDescent="0.2">
      <c r="A47" s="2401"/>
      <c r="B47" s="775"/>
      <c r="C47" s="776"/>
      <c r="D47" s="777"/>
      <c r="E47" s="769"/>
      <c r="F47" s="769"/>
      <c r="G47" s="770"/>
    </row>
    <row r="48" spans="1:7" ht="19.899999999999999" customHeight="1" outlineLevel="1" thickBot="1" x14ac:dyDescent="0.25">
      <c r="A48" s="2402"/>
      <c r="B48" s="2391" t="s">
        <v>2</v>
      </c>
      <c r="C48" s="2392"/>
      <c r="D48" s="2393"/>
      <c r="E48" s="422">
        <f>+E45+E42+E39+E34</f>
        <v>0</v>
      </c>
      <c r="F48" s="422">
        <f>+F45+F42+F39+F34</f>
        <v>0</v>
      </c>
      <c r="G48" s="383">
        <f t="shared" ref="G48" si="2">+G45+G42+G39+G34</f>
        <v>0</v>
      </c>
    </row>
    <row r="49" spans="1:7" ht="4.1500000000000004" customHeight="1" thickBot="1" x14ac:dyDescent="0.25">
      <c r="A49" s="765"/>
      <c r="B49" s="766"/>
      <c r="C49" s="766"/>
      <c r="D49" s="766"/>
      <c r="E49" s="767"/>
      <c r="F49" s="767"/>
      <c r="G49" s="768"/>
    </row>
    <row r="50" spans="1:7" s="129" customFormat="1" ht="16.149999999999999" customHeight="1" outlineLevel="1" x14ac:dyDescent="0.2">
      <c r="A50" s="2401">
        <v>2</v>
      </c>
      <c r="B50" s="2388" t="s">
        <v>22</v>
      </c>
      <c r="C50" s="2389"/>
      <c r="D50" s="2390"/>
      <c r="E50" s="417"/>
      <c r="F50" s="417"/>
      <c r="G50" s="420"/>
    </row>
    <row r="51" spans="1:7" ht="9" customHeight="1" outlineLevel="1" x14ac:dyDescent="0.2">
      <c r="A51" s="2401"/>
      <c r="B51" s="2382" t="s">
        <v>230</v>
      </c>
      <c r="C51" s="2383"/>
      <c r="D51" s="2384"/>
      <c r="E51" s="325"/>
      <c r="F51" s="325"/>
      <c r="G51" s="421"/>
    </row>
    <row r="52" spans="1:7" ht="24.6" customHeight="1" outlineLevel="1" x14ac:dyDescent="0.2">
      <c r="A52" s="2401"/>
      <c r="B52" s="2378" t="s">
        <v>23</v>
      </c>
      <c r="C52" s="1825"/>
      <c r="D52" s="1826"/>
      <c r="E52" s="325"/>
      <c r="F52" s="325"/>
      <c r="G52" s="421"/>
    </row>
    <row r="53" spans="1:7" ht="9" customHeight="1" outlineLevel="1" x14ac:dyDescent="0.2">
      <c r="A53" s="2401"/>
      <c r="B53" s="2382" t="s">
        <v>21</v>
      </c>
      <c r="C53" s="2383"/>
      <c r="D53" s="2384"/>
      <c r="E53" s="325"/>
      <c r="F53" s="325"/>
      <c r="G53" s="421"/>
    </row>
    <row r="54" spans="1:7" ht="16.899999999999999" customHeight="1" outlineLevel="1" x14ac:dyDescent="0.2">
      <c r="A54" s="2401"/>
      <c r="B54" s="2378"/>
      <c r="C54" s="1825"/>
      <c r="D54" s="1826"/>
      <c r="E54" s="325"/>
      <c r="F54" s="325"/>
      <c r="G54" s="421"/>
    </row>
    <row r="55" spans="1:7" s="129" customFormat="1" ht="18" customHeight="1" outlineLevel="1" x14ac:dyDescent="0.2">
      <c r="A55" s="2406"/>
      <c r="B55" s="2379" t="s">
        <v>24</v>
      </c>
      <c r="C55" s="2380"/>
      <c r="D55" s="2381"/>
      <c r="E55" s="327">
        <v>7968.75</v>
      </c>
      <c r="F55" s="326"/>
      <c r="G55" s="421"/>
    </row>
    <row r="56" spans="1:7" ht="10.9" customHeight="1" outlineLevel="1" x14ac:dyDescent="0.2">
      <c r="A56" s="2401"/>
      <c r="B56" s="2382" t="s">
        <v>21</v>
      </c>
      <c r="C56" s="2383"/>
      <c r="D56" s="2384"/>
      <c r="E56" s="325"/>
      <c r="F56" s="325"/>
      <c r="G56" s="421"/>
    </row>
    <row r="57" spans="1:7" ht="15.6" customHeight="1" outlineLevel="1" x14ac:dyDescent="0.2">
      <c r="A57" s="2401"/>
      <c r="B57" s="2378" t="s">
        <v>1260</v>
      </c>
      <c r="C57" s="1825"/>
      <c r="D57" s="1826"/>
      <c r="E57" s="325">
        <v>7968.75</v>
      </c>
      <c r="F57" s="325"/>
      <c r="G57" s="421"/>
    </row>
    <row r="58" spans="1:7" s="129" customFormat="1" ht="13.15" customHeight="1" outlineLevel="1" x14ac:dyDescent="0.2">
      <c r="A58" s="2401"/>
      <c r="B58" s="2379" t="s">
        <v>25</v>
      </c>
      <c r="C58" s="2380"/>
      <c r="D58" s="2381"/>
      <c r="E58" s="326"/>
      <c r="F58" s="326"/>
      <c r="G58" s="421"/>
    </row>
    <row r="59" spans="1:7" ht="10.9" customHeight="1" outlineLevel="1" x14ac:dyDescent="0.2">
      <c r="A59" s="2401"/>
      <c r="B59" s="2382" t="s">
        <v>21</v>
      </c>
      <c r="C59" s="2383"/>
      <c r="D59" s="2384"/>
      <c r="E59" s="325"/>
      <c r="F59" s="325"/>
      <c r="G59" s="421"/>
    </row>
    <row r="60" spans="1:7" ht="21" customHeight="1" outlineLevel="1" x14ac:dyDescent="0.2">
      <c r="A60" s="2401"/>
      <c r="B60" s="2378"/>
      <c r="C60" s="1825"/>
      <c r="D60" s="1826"/>
      <c r="E60" s="325"/>
      <c r="F60" s="325"/>
      <c r="G60" s="421"/>
    </row>
    <row r="61" spans="1:7" s="129" customFormat="1" ht="12.6" customHeight="1" outlineLevel="1" x14ac:dyDescent="0.2">
      <c r="A61" s="2401"/>
      <c r="B61" s="2379" t="s">
        <v>26</v>
      </c>
      <c r="C61" s="2380"/>
      <c r="D61" s="2381"/>
      <c r="E61" s="326"/>
      <c r="F61" s="326"/>
      <c r="G61" s="421"/>
    </row>
    <row r="62" spans="1:7" ht="7.15" customHeight="1" outlineLevel="1" x14ac:dyDescent="0.2">
      <c r="A62" s="2401"/>
      <c r="B62" s="2382" t="s">
        <v>21</v>
      </c>
      <c r="C62" s="2383"/>
      <c r="D62" s="2384"/>
      <c r="E62" s="325"/>
      <c r="F62" s="325"/>
      <c r="G62" s="421"/>
    </row>
    <row r="63" spans="1:7" ht="14.45" customHeight="1" outlineLevel="1" x14ac:dyDescent="0.2">
      <c r="A63" s="2401"/>
      <c r="B63" s="775"/>
      <c r="C63" s="776"/>
      <c r="D63" s="777"/>
      <c r="E63" s="769"/>
      <c r="F63" s="769"/>
      <c r="G63" s="770"/>
    </row>
    <row r="64" spans="1:7" ht="12.6" customHeight="1" outlineLevel="1" thickBot="1" x14ac:dyDescent="0.25">
      <c r="A64" s="2402"/>
      <c r="B64" s="2391" t="s">
        <v>2</v>
      </c>
      <c r="C64" s="2392"/>
      <c r="D64" s="2393"/>
      <c r="E64" s="422">
        <f>+E61+E58+E55+E50</f>
        <v>7968.75</v>
      </c>
      <c r="F64" s="422">
        <f>+F61+F58+F55+F50</f>
        <v>0</v>
      </c>
      <c r="G64" s="383">
        <f t="shared" ref="G64" si="3">+G61+G58+G55+G50</f>
        <v>0</v>
      </c>
    </row>
    <row r="65" spans="1:7" ht="11.45" customHeight="1" thickBot="1" x14ac:dyDescent="0.25">
      <c r="A65" s="352"/>
      <c r="B65" s="2385" t="s">
        <v>185</v>
      </c>
      <c r="C65" s="2386"/>
      <c r="D65" s="2387"/>
      <c r="E65" s="767">
        <f>+E64+E48+E32</f>
        <v>7968.75</v>
      </c>
      <c r="F65" s="767">
        <f t="shared" ref="F65:G65" si="4">+F64+F48+F32</f>
        <v>0</v>
      </c>
      <c r="G65" s="767">
        <f t="shared" si="4"/>
        <v>0</v>
      </c>
    </row>
  </sheetData>
  <mergeCells count="65">
    <mergeCell ref="A50:A64"/>
    <mergeCell ref="B50:D50"/>
    <mergeCell ref="B51:D51"/>
    <mergeCell ref="B52:D52"/>
    <mergeCell ref="B53:D53"/>
    <mergeCell ref="B54:D54"/>
    <mergeCell ref="B55:D55"/>
    <mergeCell ref="B56:D56"/>
    <mergeCell ref="B57:D57"/>
    <mergeCell ref="B58:D58"/>
    <mergeCell ref="B59:D59"/>
    <mergeCell ref="B62:D62"/>
    <mergeCell ref="B64:D64"/>
    <mergeCell ref="A34:A48"/>
    <mergeCell ref="B38:D38"/>
    <mergeCell ref="B39:D39"/>
    <mergeCell ref="B40:D40"/>
    <mergeCell ref="B41:D41"/>
    <mergeCell ref="B42:D42"/>
    <mergeCell ref="B43:D43"/>
    <mergeCell ref="B44:D44"/>
    <mergeCell ref="B45:D45"/>
    <mergeCell ref="B46:D46"/>
    <mergeCell ref="B48:D48"/>
    <mergeCell ref="A15:A16"/>
    <mergeCell ref="A18:A32"/>
    <mergeCell ref="B15:D16"/>
    <mergeCell ref="B17:D17"/>
    <mergeCell ref="B18:D18"/>
    <mergeCell ref="B19:D19"/>
    <mergeCell ref="B20:D20"/>
    <mergeCell ref="B21:D21"/>
    <mergeCell ref="B23:D23"/>
    <mergeCell ref="B22:D22"/>
    <mergeCell ref="B24:D24"/>
    <mergeCell ref="A5:C6"/>
    <mergeCell ref="A7:C7"/>
    <mergeCell ref="A10:C10"/>
    <mergeCell ref="A11:C11"/>
    <mergeCell ref="A12:C12"/>
    <mergeCell ref="A9:C9"/>
    <mergeCell ref="A8:C8"/>
    <mergeCell ref="B65:D65"/>
    <mergeCell ref="B30:D30"/>
    <mergeCell ref="B34:D34"/>
    <mergeCell ref="B35:D35"/>
    <mergeCell ref="B36:D36"/>
    <mergeCell ref="B37:D37"/>
    <mergeCell ref="B32:D32"/>
    <mergeCell ref="A1:F1"/>
    <mergeCell ref="A2:G2"/>
    <mergeCell ref="A3:G3"/>
    <mergeCell ref="B60:D60"/>
    <mergeCell ref="B61:D61"/>
    <mergeCell ref="B25:D25"/>
    <mergeCell ref="B26:D26"/>
    <mergeCell ref="B27:D27"/>
    <mergeCell ref="B28:D28"/>
    <mergeCell ref="B29:D29"/>
    <mergeCell ref="C4:G4"/>
    <mergeCell ref="E15:G15"/>
    <mergeCell ref="D13:F13"/>
    <mergeCell ref="D14:F14"/>
    <mergeCell ref="D5:D6"/>
    <mergeCell ref="E5:G5"/>
  </mergeCells>
  <phoneticPr fontId="12" type="noConversion"/>
  <pageMargins left="0.74803149606299213" right="0.19685039370078741" top="0.27559055118110237" bottom="0.39370078740157483" header="0.15748031496062992" footer="0.51181102362204722"/>
  <pageSetup paperSize="9" fitToHeight="10" orientation="landscape" r:id="rId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Лист31">
    <tabColor theme="0"/>
    <pageSetUpPr fitToPage="1"/>
  </sheetPr>
  <dimension ref="A1:O50"/>
  <sheetViews>
    <sheetView view="pageBreakPreview" topLeftCell="A37" zoomScaleNormal="100" zoomScaleSheetLayoutView="100" workbookViewId="0">
      <selection activeCell="B30" sqref="B30:C30"/>
    </sheetView>
  </sheetViews>
  <sheetFormatPr defaultColWidth="9.140625" defaultRowHeight="12.75" outlineLevelRow="1" x14ac:dyDescent="0.2"/>
  <cols>
    <col min="1" max="1" width="8.42578125" style="79" customWidth="1"/>
    <col min="2" max="2" width="92.28515625" style="79" customWidth="1"/>
    <col min="3" max="3" width="6.85546875" style="79" customWidth="1"/>
    <col min="4" max="4" width="15.28515625" style="79" customWidth="1"/>
    <col min="5" max="5" width="18.42578125" style="79" customWidth="1"/>
    <col min="6" max="6" width="17.85546875" style="130" customWidth="1"/>
    <col min="7" max="16384" width="9.140625" style="130"/>
  </cols>
  <sheetData>
    <row r="1" spans="1:15" s="153" customFormat="1" ht="15.75" x14ac:dyDescent="0.2">
      <c r="A1" s="1970" t="s">
        <v>660</v>
      </c>
      <c r="B1" s="1970"/>
      <c r="C1" s="1970"/>
      <c r="D1" s="1970"/>
      <c r="E1" s="1970"/>
    </row>
    <row r="2" spans="1:15" s="300" customFormat="1" ht="15.75" x14ac:dyDescent="0.2">
      <c r="A2" s="2098"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2098"/>
      <c r="C2" s="2098"/>
      <c r="D2" s="2098"/>
      <c r="E2" s="2098"/>
      <c r="F2" s="2098"/>
      <c r="G2" s="2098"/>
      <c r="H2" s="2098"/>
      <c r="I2" s="2098"/>
      <c r="J2" s="2098"/>
      <c r="K2" s="2098"/>
      <c r="L2" s="2098"/>
      <c r="M2" s="2098"/>
      <c r="N2" s="2098"/>
      <c r="O2" s="299"/>
    </row>
    <row r="3" spans="1:15" s="301" customFormat="1" x14ac:dyDescent="0.2">
      <c r="A3" s="2099" t="str">
        <f>+'Прилож.№ 1_Раздел1'!B17</f>
        <v>14 октября</v>
      </c>
      <c r="B3" s="2099"/>
      <c r="C3" s="2099"/>
      <c r="D3" s="2099"/>
      <c r="E3" s="2099"/>
      <c r="F3" s="2099"/>
      <c r="G3" s="2099"/>
      <c r="H3" s="2099"/>
      <c r="I3" s="2099"/>
      <c r="J3" s="2099"/>
      <c r="K3" s="2099"/>
      <c r="L3" s="2099"/>
    </row>
    <row r="4" spans="1:15" s="153" customFormat="1" ht="10.5" customHeight="1" thickBot="1" x14ac:dyDescent="0.25">
      <c r="A4" s="1778"/>
      <c r="B4" s="1778"/>
      <c r="C4" s="1778"/>
      <c r="D4" s="1778"/>
      <c r="E4" s="1778"/>
      <c r="F4" s="1778"/>
    </row>
    <row r="5" spans="1:15" s="80" customFormat="1" ht="19.5" customHeight="1" x14ac:dyDescent="0.2">
      <c r="A5" s="2056" t="s">
        <v>423</v>
      </c>
      <c r="B5" s="2058"/>
      <c r="C5" s="2242" t="s">
        <v>422</v>
      </c>
      <c r="D5" s="2221" t="s">
        <v>209</v>
      </c>
      <c r="E5" s="2032"/>
      <c r="F5" s="2033"/>
    </row>
    <row r="6" spans="1:15" s="80" customFormat="1" ht="18.75" customHeight="1" x14ac:dyDescent="0.2">
      <c r="A6" s="2062"/>
      <c r="B6" s="2064"/>
      <c r="C6" s="2243"/>
      <c r="D6" s="93" t="s">
        <v>526</v>
      </c>
      <c r="E6" s="93" t="s">
        <v>525</v>
      </c>
      <c r="F6" s="94" t="s">
        <v>525</v>
      </c>
    </row>
    <row r="7" spans="1:15" s="80" customFormat="1" ht="13.5" thickBot="1" x14ac:dyDescent="0.25">
      <c r="A7" s="2239">
        <v>1</v>
      </c>
      <c r="B7" s="2241"/>
      <c r="C7" s="126">
        <v>2</v>
      </c>
      <c r="D7" s="126">
        <v>3</v>
      </c>
      <c r="E7" s="126">
        <v>4</v>
      </c>
      <c r="F7" s="102">
        <v>5</v>
      </c>
    </row>
    <row r="8" spans="1:15" s="80" customFormat="1" ht="17.25" customHeight="1" x14ac:dyDescent="0.2">
      <c r="A8" s="2068" t="s">
        <v>661</v>
      </c>
      <c r="B8" s="2070"/>
      <c r="C8" s="128"/>
      <c r="D8" s="200">
        <f>+D10+D11+D12</f>
        <v>0</v>
      </c>
      <c r="E8" s="200">
        <f>+E10+E11+E12</f>
        <v>0</v>
      </c>
      <c r="F8" s="311">
        <f>+F10+F11+F12</f>
        <v>0</v>
      </c>
    </row>
    <row r="9" spans="1:15" s="80" customFormat="1" ht="13.5" customHeight="1" x14ac:dyDescent="0.2">
      <c r="A9" s="1920" t="s">
        <v>421</v>
      </c>
      <c r="B9" s="2071"/>
      <c r="C9" s="114"/>
      <c r="D9" s="115"/>
      <c r="E9" s="115"/>
      <c r="F9" s="185"/>
    </row>
    <row r="10" spans="1:15" s="80" customFormat="1" ht="15" customHeight="1" x14ac:dyDescent="0.2">
      <c r="A10" s="1920" t="s">
        <v>347</v>
      </c>
      <c r="B10" s="2071"/>
      <c r="C10" s="114">
        <v>4</v>
      </c>
      <c r="D10" s="115"/>
      <c r="E10" s="115"/>
      <c r="F10" s="185"/>
    </row>
    <row r="11" spans="1:15" s="80" customFormat="1" ht="15" customHeight="1" x14ac:dyDescent="0.2">
      <c r="A11" s="1920" t="s">
        <v>348</v>
      </c>
      <c r="B11" s="2071"/>
      <c r="C11" s="114">
        <v>5</v>
      </c>
      <c r="D11" s="115"/>
      <c r="E11" s="115"/>
      <c r="F11" s="185"/>
    </row>
    <row r="12" spans="1:15" s="80" customFormat="1" ht="15" customHeight="1" thickBot="1" x14ac:dyDescent="0.25">
      <c r="A12" s="1927" t="s">
        <v>349</v>
      </c>
      <c r="B12" s="2072"/>
      <c r="C12" s="117">
        <v>2</v>
      </c>
      <c r="D12" s="189"/>
      <c r="E12" s="189"/>
      <c r="F12" s="188"/>
    </row>
    <row r="13" spans="1:15" ht="25.5" x14ac:dyDescent="0.2">
      <c r="A13" s="154" t="s">
        <v>659</v>
      </c>
      <c r="B13" s="1799" t="s">
        <v>658</v>
      </c>
      <c r="C13" s="1799"/>
      <c r="D13" s="1799"/>
      <c r="E13" s="1799"/>
    </row>
    <row r="14" spans="1:15" ht="26.25" thickBot="1" x14ac:dyDescent="0.25">
      <c r="A14" s="154" t="s">
        <v>338</v>
      </c>
      <c r="B14" s="1799" t="s">
        <v>341</v>
      </c>
      <c r="C14" s="1799"/>
      <c r="D14" s="1799"/>
      <c r="E14" s="1799"/>
    </row>
    <row r="15" spans="1:15" ht="18" customHeight="1" x14ac:dyDescent="0.2">
      <c r="A15" s="2409" t="s">
        <v>422</v>
      </c>
      <c r="B15" s="1815" t="s">
        <v>219</v>
      </c>
      <c r="C15" s="1811"/>
      <c r="D15" s="2110" t="s">
        <v>209</v>
      </c>
      <c r="E15" s="2110"/>
      <c r="F15" s="2111"/>
    </row>
    <row r="16" spans="1:15" ht="21.75" customHeight="1" x14ac:dyDescent="0.2">
      <c r="A16" s="2410"/>
      <c r="B16" s="1816"/>
      <c r="C16" s="1814"/>
      <c r="D16" s="93" t="s">
        <v>526</v>
      </c>
      <c r="E16" s="93" t="s">
        <v>526</v>
      </c>
      <c r="F16" s="94" t="s">
        <v>526</v>
      </c>
    </row>
    <row r="17" spans="1:6" s="727" customFormat="1" ht="12" thickBot="1" x14ac:dyDescent="0.25">
      <c r="A17" s="780">
        <v>1</v>
      </c>
      <c r="B17" s="2403">
        <v>2</v>
      </c>
      <c r="C17" s="2405"/>
      <c r="D17" s="781">
        <v>2</v>
      </c>
      <c r="E17" s="418">
        <v>3</v>
      </c>
      <c r="F17" s="419">
        <v>4</v>
      </c>
    </row>
    <row r="18" spans="1:6" s="152" customFormat="1" ht="40.9" customHeight="1" x14ac:dyDescent="0.2">
      <c r="A18" s="2410">
        <v>4</v>
      </c>
      <c r="B18" s="2414" t="s">
        <v>662</v>
      </c>
      <c r="C18" s="2415"/>
      <c r="D18" s="417">
        <f>+D19+D20</f>
        <v>0</v>
      </c>
      <c r="E18" s="417">
        <f>+E20</f>
        <v>0</v>
      </c>
      <c r="F18" s="420">
        <f>+F20</f>
        <v>0</v>
      </c>
    </row>
    <row r="19" spans="1:6" ht="18" customHeight="1" x14ac:dyDescent="0.2">
      <c r="A19" s="2410"/>
      <c r="B19" s="2378" t="s">
        <v>21</v>
      </c>
      <c r="C19" s="1826"/>
      <c r="D19" s="636"/>
      <c r="E19" s="325"/>
      <c r="F19" s="421"/>
    </row>
    <row r="20" spans="1:6" x14ac:dyDescent="0.2">
      <c r="A20" s="2410"/>
      <c r="B20" s="2378"/>
      <c r="C20" s="1826"/>
      <c r="D20" s="325"/>
      <c r="E20" s="325"/>
      <c r="F20" s="421"/>
    </row>
    <row r="21" spans="1:6" s="152" customFormat="1" ht="43.9" customHeight="1" x14ac:dyDescent="0.2">
      <c r="A21" s="2410"/>
      <c r="B21" s="2379" t="s">
        <v>663</v>
      </c>
      <c r="C21" s="2381"/>
      <c r="D21" s="72">
        <f>+D23</f>
        <v>0</v>
      </c>
      <c r="E21" s="326">
        <f>+E23</f>
        <v>0</v>
      </c>
      <c r="F21" s="421">
        <f>+F23</f>
        <v>0</v>
      </c>
    </row>
    <row r="22" spans="1:6" ht="16.149999999999999" customHeight="1" x14ac:dyDescent="0.2">
      <c r="A22" s="2410"/>
      <c r="B22" s="2378" t="s">
        <v>21</v>
      </c>
      <c r="C22" s="1826"/>
      <c r="D22" s="636"/>
      <c r="E22" s="325"/>
      <c r="F22" s="421"/>
    </row>
    <row r="23" spans="1:6" x14ac:dyDescent="0.2">
      <c r="A23" s="2410"/>
      <c r="B23" s="2378"/>
      <c r="C23" s="1826"/>
      <c r="D23" s="636"/>
      <c r="E23" s="325"/>
      <c r="F23" s="421"/>
    </row>
    <row r="24" spans="1:6" s="152" customFormat="1" ht="24" customHeight="1" x14ac:dyDescent="0.2">
      <c r="A24" s="2410"/>
      <c r="B24" s="2379" t="s">
        <v>664</v>
      </c>
      <c r="C24" s="2381"/>
      <c r="D24" s="72">
        <f>+D26</f>
        <v>0</v>
      </c>
      <c r="E24" s="326">
        <f>+E26</f>
        <v>0</v>
      </c>
      <c r="F24" s="421">
        <f>+F26</f>
        <v>0</v>
      </c>
    </row>
    <row r="25" spans="1:6" x14ac:dyDescent="0.2">
      <c r="A25" s="2410"/>
      <c r="B25" s="2378" t="s">
        <v>21</v>
      </c>
      <c r="C25" s="1826"/>
      <c r="D25" s="636"/>
      <c r="E25" s="325"/>
      <c r="F25" s="421"/>
    </row>
    <row r="26" spans="1:6" x14ac:dyDescent="0.2">
      <c r="A26" s="2410"/>
      <c r="B26" s="2378"/>
      <c r="C26" s="1826"/>
      <c r="D26" s="636"/>
      <c r="E26" s="325"/>
      <c r="F26" s="421"/>
    </row>
    <row r="27" spans="1:6" s="152" customFormat="1" ht="13.5" thickBot="1" x14ac:dyDescent="0.25">
      <c r="A27" s="2413"/>
      <c r="B27" s="2391" t="s">
        <v>252</v>
      </c>
      <c r="C27" s="2393"/>
      <c r="D27" s="778">
        <f>+D24+D21+D18</f>
        <v>0</v>
      </c>
      <c r="E27" s="778">
        <f t="shared" ref="E27:F27" si="0">+E24+E21+E18</f>
        <v>0</v>
      </c>
      <c r="F27" s="779">
        <f t="shared" si="0"/>
        <v>0</v>
      </c>
    </row>
    <row r="28" spans="1:6" ht="3.6" customHeight="1" thickBot="1" x14ac:dyDescent="0.25">
      <c r="A28" s="156"/>
      <c r="B28" s="157"/>
      <c r="C28" s="157"/>
      <c r="D28" s="157"/>
      <c r="E28" s="77"/>
    </row>
    <row r="29" spans="1:6" s="152" customFormat="1" ht="36" customHeight="1" outlineLevel="1" x14ac:dyDescent="0.2">
      <c r="A29" s="2409">
        <v>5</v>
      </c>
      <c r="B29" s="2388" t="s">
        <v>662</v>
      </c>
      <c r="C29" s="2390"/>
      <c r="D29" s="623">
        <f>+D30+D31</f>
        <v>0</v>
      </c>
      <c r="E29" s="623">
        <f>+E31</f>
        <v>0</v>
      </c>
      <c r="F29" s="624">
        <f>+F31</f>
        <v>0</v>
      </c>
    </row>
    <row r="30" spans="1:6" ht="18" customHeight="1" outlineLevel="1" x14ac:dyDescent="0.2">
      <c r="A30" s="2410"/>
      <c r="B30" s="2378" t="s">
        <v>21</v>
      </c>
      <c r="C30" s="1826"/>
      <c r="D30" s="636"/>
      <c r="E30" s="325"/>
      <c r="F30" s="421"/>
    </row>
    <row r="31" spans="1:6" outlineLevel="1" x14ac:dyDescent="0.2">
      <c r="A31" s="2410"/>
      <c r="B31" s="2378"/>
      <c r="C31" s="1826"/>
      <c r="D31" s="325"/>
      <c r="E31" s="325"/>
      <c r="F31" s="421"/>
    </row>
    <row r="32" spans="1:6" s="152" customFormat="1" ht="40.9" customHeight="1" outlineLevel="1" x14ac:dyDescent="0.2">
      <c r="A32" s="2410"/>
      <c r="B32" s="2379" t="s">
        <v>663</v>
      </c>
      <c r="C32" s="2381"/>
      <c r="D32" s="72">
        <f>+D34</f>
        <v>0</v>
      </c>
      <c r="E32" s="326">
        <f>+E34</f>
        <v>0</v>
      </c>
      <c r="F32" s="421">
        <f>+F34</f>
        <v>0</v>
      </c>
    </row>
    <row r="33" spans="1:6" ht="16.149999999999999" customHeight="1" outlineLevel="1" x14ac:dyDescent="0.2">
      <c r="A33" s="2410"/>
      <c r="B33" s="2378" t="s">
        <v>21</v>
      </c>
      <c r="C33" s="1826"/>
      <c r="D33" s="636"/>
      <c r="E33" s="325"/>
      <c r="F33" s="421"/>
    </row>
    <row r="34" spans="1:6" outlineLevel="1" x14ac:dyDescent="0.2">
      <c r="A34" s="2410"/>
      <c r="B34" s="2378"/>
      <c r="C34" s="1826"/>
      <c r="D34" s="636"/>
      <c r="E34" s="325"/>
      <c r="F34" s="421"/>
    </row>
    <row r="35" spans="1:6" s="152" customFormat="1" ht="29.45" customHeight="1" outlineLevel="1" x14ac:dyDescent="0.2">
      <c r="A35" s="2410"/>
      <c r="B35" s="2379" t="s">
        <v>664</v>
      </c>
      <c r="C35" s="2381"/>
      <c r="D35" s="72">
        <f>+D37</f>
        <v>0</v>
      </c>
      <c r="E35" s="326">
        <f>+E37</f>
        <v>0</v>
      </c>
      <c r="F35" s="421">
        <f>+F37</f>
        <v>0</v>
      </c>
    </row>
    <row r="36" spans="1:6" outlineLevel="1" x14ac:dyDescent="0.2">
      <c r="A36" s="2410"/>
      <c r="B36" s="2378" t="s">
        <v>21</v>
      </c>
      <c r="C36" s="1826"/>
      <c r="D36" s="636"/>
      <c r="E36" s="325"/>
      <c r="F36" s="421"/>
    </row>
    <row r="37" spans="1:6" outlineLevel="1" x14ac:dyDescent="0.2">
      <c r="A37" s="2410"/>
      <c r="B37" s="2378"/>
      <c r="C37" s="1826"/>
      <c r="D37" s="636"/>
      <c r="E37" s="325"/>
      <c r="F37" s="421"/>
    </row>
    <row r="38" spans="1:6" s="152" customFormat="1" ht="13.5" outlineLevel="1" thickBot="1" x14ac:dyDescent="0.25">
      <c r="A38" s="2413"/>
      <c r="B38" s="2391" t="s">
        <v>252</v>
      </c>
      <c r="C38" s="2393"/>
      <c r="D38" s="778">
        <f>+D35+D32+D29</f>
        <v>0</v>
      </c>
      <c r="E38" s="778">
        <f t="shared" ref="E38:F38" si="1">+E35+E32+E29</f>
        <v>0</v>
      </c>
      <c r="F38" s="779">
        <f t="shared" si="1"/>
        <v>0</v>
      </c>
    </row>
    <row r="39" spans="1:6" ht="4.9000000000000004" customHeight="1" thickBot="1" x14ac:dyDescent="0.25">
      <c r="A39" s="154"/>
      <c r="B39" s="158"/>
      <c r="C39" s="158"/>
      <c r="D39" s="116"/>
      <c r="E39" s="116"/>
    </row>
    <row r="40" spans="1:6" s="152" customFormat="1" ht="42.6" customHeight="1" outlineLevel="1" x14ac:dyDescent="0.2">
      <c r="A40" s="2409">
        <v>2</v>
      </c>
      <c r="B40" s="2388" t="s">
        <v>662</v>
      </c>
      <c r="C40" s="2390"/>
      <c r="D40" s="623">
        <f>+D41+D42</f>
        <v>0</v>
      </c>
      <c r="E40" s="623">
        <f>+E42</f>
        <v>0</v>
      </c>
      <c r="F40" s="624">
        <f>+F42</f>
        <v>0</v>
      </c>
    </row>
    <row r="41" spans="1:6" ht="18" customHeight="1" outlineLevel="1" x14ac:dyDescent="0.2">
      <c r="A41" s="2410"/>
      <c r="B41" s="2378" t="s">
        <v>21</v>
      </c>
      <c r="C41" s="1826"/>
      <c r="D41" s="636"/>
      <c r="E41" s="325"/>
      <c r="F41" s="421"/>
    </row>
    <row r="42" spans="1:6" outlineLevel="1" x14ac:dyDescent="0.2">
      <c r="A42" s="2410"/>
      <c r="B42" s="2378"/>
      <c r="C42" s="1826"/>
      <c r="D42" s="325"/>
      <c r="E42" s="325"/>
      <c r="F42" s="421"/>
    </row>
    <row r="43" spans="1:6" s="152" customFormat="1" ht="38.450000000000003" customHeight="1" outlineLevel="1" x14ac:dyDescent="0.2">
      <c r="A43" s="2410"/>
      <c r="B43" s="2379" t="s">
        <v>663</v>
      </c>
      <c r="C43" s="2381"/>
      <c r="D43" s="72">
        <f>+D45</f>
        <v>0</v>
      </c>
      <c r="E43" s="326">
        <f>+E45</f>
        <v>0</v>
      </c>
      <c r="F43" s="421">
        <f>+F45</f>
        <v>0</v>
      </c>
    </row>
    <row r="44" spans="1:6" ht="16.149999999999999" customHeight="1" outlineLevel="1" x14ac:dyDescent="0.2">
      <c r="A44" s="2410"/>
      <c r="B44" s="2378" t="s">
        <v>21</v>
      </c>
      <c r="C44" s="1826"/>
      <c r="D44" s="636"/>
      <c r="E44" s="325"/>
      <c r="F44" s="421"/>
    </row>
    <row r="45" spans="1:6" outlineLevel="1" x14ac:dyDescent="0.2">
      <c r="A45" s="2410"/>
      <c r="B45" s="2378"/>
      <c r="C45" s="1826"/>
      <c r="D45" s="636"/>
      <c r="E45" s="325"/>
      <c r="F45" s="421"/>
    </row>
    <row r="46" spans="1:6" s="152" customFormat="1" ht="27" customHeight="1" outlineLevel="1" x14ac:dyDescent="0.2">
      <c r="A46" s="2410"/>
      <c r="B46" s="2379" t="s">
        <v>664</v>
      </c>
      <c r="C46" s="2381"/>
      <c r="D46" s="72">
        <f>+D48</f>
        <v>0</v>
      </c>
      <c r="E46" s="326">
        <f>+E48</f>
        <v>0</v>
      </c>
      <c r="F46" s="421">
        <f>+F48</f>
        <v>0</v>
      </c>
    </row>
    <row r="47" spans="1:6" outlineLevel="1" x14ac:dyDescent="0.2">
      <c r="A47" s="2410"/>
      <c r="B47" s="2378" t="s">
        <v>21</v>
      </c>
      <c r="C47" s="1826"/>
      <c r="D47" s="636"/>
      <c r="E47" s="325"/>
      <c r="F47" s="421"/>
    </row>
    <row r="48" spans="1:6" outlineLevel="1" x14ac:dyDescent="0.2">
      <c r="A48" s="2410"/>
      <c r="B48" s="2378"/>
      <c r="C48" s="1826"/>
      <c r="D48" s="636"/>
      <c r="E48" s="325"/>
      <c r="F48" s="421"/>
    </row>
    <row r="49" spans="1:6" s="152" customFormat="1" ht="13.5" outlineLevel="1" thickBot="1" x14ac:dyDescent="0.25">
      <c r="A49" s="2410"/>
      <c r="B49" s="2411" t="s">
        <v>252</v>
      </c>
      <c r="C49" s="2412"/>
      <c r="D49" s="782">
        <f>+D46+D43+D40</f>
        <v>0</v>
      </c>
      <c r="E49" s="782">
        <f t="shared" ref="E49:F49" si="2">+E46+E43+E40</f>
        <v>0</v>
      </c>
      <c r="F49" s="783">
        <f t="shared" si="2"/>
        <v>0</v>
      </c>
    </row>
    <row r="50" spans="1:6" ht="13.5" thickBot="1" x14ac:dyDescent="0.25">
      <c r="A50" s="784"/>
      <c r="B50" s="2407" t="s">
        <v>561</v>
      </c>
      <c r="C50" s="2408"/>
      <c r="D50" s="785">
        <f>+D49+D38+D27</f>
        <v>0</v>
      </c>
      <c r="E50" s="785">
        <f t="shared" ref="E50:F50" si="3">+E49+E38+E27</f>
        <v>0</v>
      </c>
      <c r="F50" s="785">
        <f t="shared" si="3"/>
        <v>0</v>
      </c>
    </row>
  </sheetData>
  <mergeCells count="53">
    <mergeCell ref="B14:E14"/>
    <mergeCell ref="D15:F15"/>
    <mergeCell ref="A1:E1"/>
    <mergeCell ref="A4:F4"/>
    <mergeCell ref="D5:F5"/>
    <mergeCell ref="B13:E13"/>
    <mergeCell ref="A2:N2"/>
    <mergeCell ref="A3:L3"/>
    <mergeCell ref="A15:A16"/>
    <mergeCell ref="A18:A27"/>
    <mergeCell ref="C5:C6"/>
    <mergeCell ref="A5:B6"/>
    <mergeCell ref="A7:B7"/>
    <mergeCell ref="A8:B8"/>
    <mergeCell ref="A9:B9"/>
    <mergeCell ref="A10:B10"/>
    <mergeCell ref="A11:B11"/>
    <mergeCell ref="A12:B12"/>
    <mergeCell ref="B18:C18"/>
    <mergeCell ref="B19:C19"/>
    <mergeCell ref="B20:C20"/>
    <mergeCell ref="B21:C21"/>
    <mergeCell ref="B22:C22"/>
    <mergeCell ref="B23:C23"/>
    <mergeCell ref="B24:C24"/>
    <mergeCell ref="B25:C25"/>
    <mergeCell ref="B26:C26"/>
    <mergeCell ref="B27:C27"/>
    <mergeCell ref="B15:C16"/>
    <mergeCell ref="B17:C17"/>
    <mergeCell ref="A29:A38"/>
    <mergeCell ref="B29:C29"/>
    <mergeCell ref="B30:C30"/>
    <mergeCell ref="B31:C31"/>
    <mergeCell ref="B32:C32"/>
    <mergeCell ref="B33:C33"/>
    <mergeCell ref="B34:C34"/>
    <mergeCell ref="B35:C35"/>
    <mergeCell ref="B36:C36"/>
    <mergeCell ref="B37:C37"/>
    <mergeCell ref="B38:C38"/>
    <mergeCell ref="B50:C50"/>
    <mergeCell ref="A40:A49"/>
    <mergeCell ref="B40:C40"/>
    <mergeCell ref="B41:C41"/>
    <mergeCell ref="B42:C42"/>
    <mergeCell ref="B43:C43"/>
    <mergeCell ref="B44:C44"/>
    <mergeCell ref="B45:C45"/>
    <mergeCell ref="B46:C46"/>
    <mergeCell ref="B47:C47"/>
    <mergeCell ref="B48:C48"/>
    <mergeCell ref="B49:C49"/>
  </mergeCells>
  <pageMargins left="0.70866141732283472" right="0.70866141732283472" top="0.74803149606299213" bottom="0.74803149606299213" header="0.31496062992125984" footer="0.31496062992125984"/>
  <pageSetup paperSize="9" scale="84" fitToHeight="10" orientation="landscape" r:id="rId1"/>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Лист32">
    <tabColor theme="0"/>
    <pageSetUpPr fitToPage="1"/>
  </sheetPr>
  <dimension ref="A1:O48"/>
  <sheetViews>
    <sheetView view="pageBreakPreview" zoomScaleNormal="100" zoomScaleSheetLayoutView="100" workbookViewId="0">
      <selection activeCell="D26" sqref="D26"/>
    </sheetView>
  </sheetViews>
  <sheetFormatPr defaultColWidth="9.140625" defaultRowHeight="12.75" outlineLevelRow="1" x14ac:dyDescent="0.2"/>
  <cols>
    <col min="1" max="1" width="7.5703125" style="107" customWidth="1"/>
    <col min="2" max="2" width="30.28515625" style="107" customWidth="1"/>
    <col min="3" max="3" width="14.42578125" style="107" customWidth="1"/>
    <col min="4" max="12" width="11.28515625" style="107" customWidth="1"/>
    <col min="13" max="16384" width="9.140625" style="107"/>
  </cols>
  <sheetData>
    <row r="1" spans="1:15" s="159" customFormat="1" ht="19.5" customHeight="1" x14ac:dyDescent="0.2">
      <c r="A1" s="2107" t="s">
        <v>344</v>
      </c>
      <c r="B1" s="2107"/>
      <c r="C1" s="2107"/>
      <c r="D1" s="2107"/>
      <c r="E1" s="2107"/>
      <c r="F1" s="2107"/>
      <c r="G1" s="2107"/>
    </row>
    <row r="2" spans="1:15" s="300" customFormat="1" ht="15.75" x14ac:dyDescent="0.2">
      <c r="A2" s="2098"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2098"/>
      <c r="C2" s="2098"/>
      <c r="D2" s="2098"/>
      <c r="E2" s="2098"/>
      <c r="F2" s="2098"/>
      <c r="G2" s="2098"/>
      <c r="H2" s="2098"/>
      <c r="I2" s="2098"/>
      <c r="J2" s="2098"/>
      <c r="K2" s="2098"/>
      <c r="L2" s="2098"/>
      <c r="M2" s="2098"/>
      <c r="N2" s="2098"/>
      <c r="O2" s="299"/>
    </row>
    <row r="3" spans="1:15" s="301" customFormat="1" x14ac:dyDescent="0.2">
      <c r="A3" s="2099" t="str">
        <f>+'Прилож.№ 1_Раздел1'!B17</f>
        <v>14 октября</v>
      </c>
      <c r="B3" s="2099"/>
      <c r="C3" s="2099"/>
      <c r="D3" s="2099"/>
      <c r="E3" s="2099"/>
      <c r="F3" s="2099"/>
      <c r="G3" s="2099"/>
      <c r="H3" s="2099"/>
      <c r="I3" s="2099"/>
      <c r="J3" s="2099"/>
      <c r="K3" s="2099"/>
      <c r="L3" s="2099"/>
    </row>
    <row r="4" spans="1:15" s="159" customFormat="1" ht="1.5" customHeight="1" thickBot="1" x14ac:dyDescent="0.25">
      <c r="A4" s="146"/>
      <c r="B4" s="146"/>
      <c r="C4" s="146"/>
      <c r="D4" s="146"/>
      <c r="E4" s="146"/>
      <c r="F4" s="146"/>
      <c r="G4" s="146"/>
    </row>
    <row r="5" spans="1:15" s="80" customFormat="1" ht="15.75" customHeight="1" x14ac:dyDescent="0.2">
      <c r="A5" s="2056" t="s">
        <v>423</v>
      </c>
      <c r="B5" s="2057"/>
      <c r="C5" s="2057"/>
      <c r="D5" s="2057"/>
      <c r="E5" s="2057"/>
      <c r="F5" s="2057"/>
      <c r="G5" s="2058"/>
      <c r="H5" s="2242" t="s">
        <v>422</v>
      </c>
      <c r="I5" s="2221" t="s">
        <v>209</v>
      </c>
      <c r="J5" s="2032"/>
      <c r="K5" s="2033"/>
    </row>
    <row r="6" spans="1:15" s="80" customFormat="1" ht="15.75" customHeight="1" x14ac:dyDescent="0.2">
      <c r="A6" s="2062"/>
      <c r="B6" s="2063"/>
      <c r="C6" s="2063"/>
      <c r="D6" s="2063"/>
      <c r="E6" s="2063"/>
      <c r="F6" s="2063"/>
      <c r="G6" s="2064"/>
      <c r="H6" s="2243"/>
      <c r="I6" s="93" t="s">
        <v>872</v>
      </c>
      <c r="J6" s="93" t="s">
        <v>850</v>
      </c>
      <c r="K6" s="94" t="s">
        <v>1055</v>
      </c>
    </row>
    <row r="7" spans="1:15" s="80" customFormat="1" ht="13.5" thickBot="1" x14ac:dyDescent="0.25">
      <c r="A7" s="2239">
        <v>1</v>
      </c>
      <c r="B7" s="2240"/>
      <c r="C7" s="2240"/>
      <c r="D7" s="2240"/>
      <c r="E7" s="2240"/>
      <c r="F7" s="2240"/>
      <c r="G7" s="2241"/>
      <c r="H7" s="126">
        <v>2</v>
      </c>
      <c r="I7" s="126">
        <v>3</v>
      </c>
      <c r="J7" s="126">
        <v>4</v>
      </c>
      <c r="K7" s="102">
        <v>5</v>
      </c>
    </row>
    <row r="8" spans="1:15" s="80" customFormat="1" ht="17.25" customHeight="1" x14ac:dyDescent="0.2">
      <c r="A8" s="2310" t="s">
        <v>734</v>
      </c>
      <c r="B8" s="2311"/>
      <c r="C8" s="2311"/>
      <c r="D8" s="2422"/>
      <c r="E8" s="2422"/>
      <c r="F8" s="2422"/>
      <c r="G8" s="2423"/>
      <c r="H8" s="128"/>
      <c r="I8" s="200">
        <f>+I10+I11+I12</f>
        <v>1256256</v>
      </c>
      <c r="J8" s="200">
        <f t="shared" ref="J8:K8" si="0">+J10+J11+J12</f>
        <v>1000000</v>
      </c>
      <c r="K8" s="200">
        <f t="shared" si="0"/>
        <v>1000000</v>
      </c>
    </row>
    <row r="9" spans="1:15" s="80" customFormat="1" ht="13.5" customHeight="1" x14ac:dyDescent="0.2">
      <c r="A9" s="1920" t="s">
        <v>483</v>
      </c>
      <c r="B9" s="1921"/>
      <c r="C9" s="1921"/>
      <c r="D9" s="1921"/>
      <c r="E9" s="1921"/>
      <c r="F9" s="1921"/>
      <c r="G9" s="2071"/>
      <c r="H9" s="114"/>
      <c r="I9" s="115"/>
      <c r="J9" s="115"/>
      <c r="K9" s="185"/>
    </row>
    <row r="10" spans="1:15" s="80" customFormat="1" ht="18" customHeight="1" x14ac:dyDescent="0.2">
      <c r="A10" s="2313" t="s">
        <v>347</v>
      </c>
      <c r="B10" s="2314"/>
      <c r="C10" s="2314"/>
      <c r="D10" s="2314"/>
      <c r="E10" s="2314"/>
      <c r="F10" s="2314"/>
      <c r="G10" s="2315"/>
      <c r="H10" s="114">
        <v>4</v>
      </c>
      <c r="I10" s="115">
        <f>+E26</f>
        <v>233176</v>
      </c>
      <c r="J10" s="115">
        <f>+H26</f>
        <v>0</v>
      </c>
      <c r="K10" s="185">
        <f>+K26</f>
        <v>0</v>
      </c>
    </row>
    <row r="11" spans="1:15" s="80" customFormat="1" ht="18" customHeight="1" x14ac:dyDescent="0.2">
      <c r="A11" s="2313" t="s">
        <v>348</v>
      </c>
      <c r="B11" s="2314"/>
      <c r="C11" s="2314"/>
      <c r="D11" s="2314"/>
      <c r="E11" s="2314"/>
      <c r="F11" s="2314"/>
      <c r="G11" s="2315"/>
      <c r="H11" s="114">
        <v>5</v>
      </c>
      <c r="I11" s="115">
        <f>+E40</f>
        <v>1006520</v>
      </c>
      <c r="J11" s="115">
        <f>+H40</f>
        <v>1000000</v>
      </c>
      <c r="K11" s="185">
        <f>+K40</f>
        <v>1000000</v>
      </c>
    </row>
    <row r="12" spans="1:15" s="80" customFormat="1" ht="18" customHeight="1" thickBot="1" x14ac:dyDescent="0.25">
      <c r="A12" s="2323" t="s">
        <v>349</v>
      </c>
      <c r="B12" s="2324"/>
      <c r="C12" s="2324"/>
      <c r="D12" s="2324"/>
      <c r="E12" s="2324"/>
      <c r="F12" s="2324"/>
      <c r="G12" s="2325"/>
      <c r="H12" s="117">
        <v>2</v>
      </c>
      <c r="I12" s="189">
        <f>+E46</f>
        <v>16560</v>
      </c>
      <c r="J12" s="189">
        <f>+H46</f>
        <v>0</v>
      </c>
      <c r="K12" s="188">
        <f>+K46</f>
        <v>0</v>
      </c>
    </row>
    <row r="13" spans="1:15" s="160" customFormat="1" ht="15" customHeight="1" x14ac:dyDescent="0.2">
      <c r="A13" s="147"/>
      <c r="B13" s="147"/>
      <c r="C13" s="154" t="s">
        <v>342</v>
      </c>
      <c r="D13" s="2218" t="s">
        <v>343</v>
      </c>
      <c r="E13" s="2218"/>
      <c r="F13" s="2218"/>
      <c r="G13" s="2218"/>
      <c r="H13" s="2218"/>
      <c r="I13" s="2218"/>
      <c r="J13" s="2218"/>
      <c r="K13" s="2218"/>
    </row>
    <row r="14" spans="1:15" s="160" customFormat="1" ht="15" customHeight="1" x14ac:dyDescent="0.2">
      <c r="A14" s="147"/>
      <c r="B14" s="147"/>
      <c r="C14" s="154" t="s">
        <v>338</v>
      </c>
      <c r="D14" s="1799" t="s">
        <v>341</v>
      </c>
      <c r="E14" s="1799"/>
      <c r="F14" s="1799"/>
      <c r="G14" s="147"/>
    </row>
    <row r="15" spans="1:15" ht="15" customHeight="1" thickBot="1" x14ac:dyDescent="0.25">
      <c r="A15" s="2270" t="s">
        <v>733</v>
      </c>
      <c r="B15" s="2270"/>
      <c r="C15" s="2270"/>
      <c r="D15" s="2270"/>
      <c r="E15" s="2270"/>
      <c r="F15" s="2270"/>
      <c r="G15" s="2270"/>
    </row>
    <row r="16" spans="1:15" ht="15" customHeight="1" thickBot="1" x14ac:dyDescent="0.25">
      <c r="A16" s="2278" t="s">
        <v>422</v>
      </c>
      <c r="B16" s="2279" t="s">
        <v>689</v>
      </c>
      <c r="C16" s="2328" t="s">
        <v>209</v>
      </c>
      <c r="D16" s="2293"/>
      <c r="E16" s="2293"/>
      <c r="F16" s="2293"/>
      <c r="G16" s="2293"/>
      <c r="H16" s="2293"/>
      <c r="I16" s="2293"/>
      <c r="J16" s="2293"/>
      <c r="K16" s="2329"/>
    </row>
    <row r="17" spans="1:11" ht="15" customHeight="1" x14ac:dyDescent="0.2">
      <c r="A17" s="2417"/>
      <c r="B17" s="2326"/>
      <c r="C17" s="2330" t="s">
        <v>872</v>
      </c>
      <c r="D17" s="2278"/>
      <c r="E17" s="2279"/>
      <c r="F17" s="2277" t="s">
        <v>930</v>
      </c>
      <c r="G17" s="2278"/>
      <c r="H17" s="2279"/>
      <c r="I17" s="2277" t="s">
        <v>1141</v>
      </c>
      <c r="J17" s="2278"/>
      <c r="K17" s="2279"/>
    </row>
    <row r="18" spans="1:11" ht="39" thickBot="1" x14ac:dyDescent="0.25">
      <c r="A18" s="2418"/>
      <c r="B18" s="2416"/>
      <c r="C18" s="445" t="s">
        <v>31</v>
      </c>
      <c r="D18" s="329" t="s">
        <v>32</v>
      </c>
      <c r="E18" s="446" t="s">
        <v>221</v>
      </c>
      <c r="F18" s="447" t="s">
        <v>31</v>
      </c>
      <c r="G18" s="329" t="s">
        <v>32</v>
      </c>
      <c r="H18" s="446" t="s">
        <v>221</v>
      </c>
      <c r="I18" s="447" t="s">
        <v>31</v>
      </c>
      <c r="J18" s="329" t="s">
        <v>32</v>
      </c>
      <c r="K18" s="446" t="s">
        <v>221</v>
      </c>
    </row>
    <row r="19" spans="1:11" ht="15" customHeight="1" thickBot="1" x14ac:dyDescent="0.25">
      <c r="A19" s="449">
        <v>2</v>
      </c>
      <c r="B19" s="453">
        <v>3</v>
      </c>
      <c r="C19" s="450">
        <v>4</v>
      </c>
      <c r="D19" s="451">
        <v>5</v>
      </c>
      <c r="E19" s="452">
        <v>6</v>
      </c>
      <c r="F19" s="448">
        <v>4</v>
      </c>
      <c r="G19" s="451">
        <v>5</v>
      </c>
      <c r="H19" s="452">
        <v>6</v>
      </c>
      <c r="I19" s="448">
        <v>4</v>
      </c>
      <c r="J19" s="451">
        <v>5</v>
      </c>
      <c r="K19" s="452">
        <v>6</v>
      </c>
    </row>
    <row r="20" spans="1:11" ht="25.5" x14ac:dyDescent="0.2">
      <c r="A20" s="2419">
        <v>4</v>
      </c>
      <c r="B20" s="437" t="s">
        <v>1290</v>
      </c>
      <c r="C20" s="376">
        <v>2</v>
      </c>
      <c r="D20" s="428">
        <v>33083</v>
      </c>
      <c r="E20" s="429">
        <f>ROUND(C20*D20,2)</f>
        <v>66166</v>
      </c>
      <c r="F20" s="374"/>
      <c r="G20" s="428"/>
      <c r="H20" s="429">
        <f>ROUND(F20*G20,2)</f>
        <v>0</v>
      </c>
      <c r="I20" s="374"/>
      <c r="J20" s="428"/>
      <c r="K20" s="429">
        <f>ROUND(I20*J20,2)</f>
        <v>0</v>
      </c>
    </row>
    <row r="21" spans="1:11" ht="38.25" x14ac:dyDescent="0.2">
      <c r="A21" s="2420"/>
      <c r="B21" s="436" t="s">
        <v>1291</v>
      </c>
      <c r="C21" s="423">
        <v>6</v>
      </c>
      <c r="D21" s="322">
        <v>16600</v>
      </c>
      <c r="E21" s="305">
        <f t="shared" ref="E21:E44" si="1">ROUND(C21*D21,2)</f>
        <v>99600</v>
      </c>
      <c r="F21" s="424"/>
      <c r="G21" s="322"/>
      <c r="H21" s="305">
        <f t="shared" ref="H21:H24" si="2">ROUND(F21*G21,2)</f>
        <v>0</v>
      </c>
      <c r="I21" s="424"/>
      <c r="J21" s="322"/>
      <c r="K21" s="305">
        <f t="shared" ref="K21:K24" si="3">ROUND(I21*J21,2)</f>
        <v>0</v>
      </c>
    </row>
    <row r="22" spans="1:11" x14ac:dyDescent="0.2">
      <c r="A22" s="2420"/>
      <c r="B22" s="436" t="s">
        <v>1292</v>
      </c>
      <c r="C22" s="423">
        <v>1</v>
      </c>
      <c r="D22" s="322">
        <v>10880</v>
      </c>
      <c r="E22" s="305">
        <f t="shared" si="1"/>
        <v>10880</v>
      </c>
      <c r="F22" s="424"/>
      <c r="G22" s="322"/>
      <c r="H22" s="305"/>
      <c r="I22" s="424"/>
      <c r="J22" s="322"/>
      <c r="K22" s="305"/>
    </row>
    <row r="23" spans="1:11" ht="25.5" x14ac:dyDescent="0.2">
      <c r="A23" s="2420"/>
      <c r="B23" s="436" t="s">
        <v>1293</v>
      </c>
      <c r="C23" s="423">
        <v>1</v>
      </c>
      <c r="D23" s="322">
        <v>17650</v>
      </c>
      <c r="E23" s="305">
        <f t="shared" si="1"/>
        <v>17650</v>
      </c>
      <c r="F23" s="424"/>
      <c r="G23" s="322"/>
      <c r="H23" s="305"/>
      <c r="I23" s="424"/>
      <c r="J23" s="322"/>
      <c r="K23" s="305"/>
    </row>
    <row r="24" spans="1:11" x14ac:dyDescent="0.2">
      <c r="A24" s="2420"/>
      <c r="B24" s="436" t="s">
        <v>1294</v>
      </c>
      <c r="C24" s="423">
        <v>6</v>
      </c>
      <c r="D24" s="322">
        <v>4840</v>
      </c>
      <c r="E24" s="305">
        <f t="shared" si="1"/>
        <v>29040</v>
      </c>
      <c r="F24" s="424"/>
      <c r="G24" s="322"/>
      <c r="H24" s="305">
        <f t="shared" si="2"/>
        <v>0</v>
      </c>
      <c r="I24" s="424"/>
      <c r="J24" s="322"/>
      <c r="K24" s="305">
        <f t="shared" si="3"/>
        <v>0</v>
      </c>
    </row>
    <row r="25" spans="1:11" x14ac:dyDescent="0.2">
      <c r="A25" s="2420"/>
      <c r="B25" s="436" t="s">
        <v>1295</v>
      </c>
      <c r="C25" s="423">
        <v>6</v>
      </c>
      <c r="D25" s="322">
        <v>1640</v>
      </c>
      <c r="E25" s="305">
        <f>ROUND(C25*D25,2)</f>
        <v>9840</v>
      </c>
      <c r="F25" s="424"/>
      <c r="G25" s="322"/>
      <c r="H25" s="305">
        <f>ROUND(F25*G25,2)</f>
        <v>0</v>
      </c>
      <c r="I25" s="424"/>
      <c r="J25" s="322"/>
      <c r="K25" s="305">
        <f>ROUND(I25*J25,2)</f>
        <v>0</v>
      </c>
    </row>
    <row r="26" spans="1:11" ht="13.5" thickBot="1" x14ac:dyDescent="0.25">
      <c r="A26" s="2421"/>
      <c r="B26" s="438" t="s">
        <v>170</v>
      </c>
      <c r="C26" s="388"/>
      <c r="D26" s="432"/>
      <c r="E26" s="433">
        <f>SUM(E20:E25)</f>
        <v>233176</v>
      </c>
      <c r="F26" s="391"/>
      <c r="G26" s="432"/>
      <c r="H26" s="433">
        <f>SUM(H20:H25)</f>
        <v>0</v>
      </c>
      <c r="I26" s="391"/>
      <c r="J26" s="432"/>
      <c r="K26" s="433">
        <f>SUM(K20:K25)</f>
        <v>0</v>
      </c>
    </row>
    <row r="27" spans="1:11" ht="25.5" x14ac:dyDescent="0.2">
      <c r="A27" s="2419">
        <v>5</v>
      </c>
      <c r="B27" s="437" t="s">
        <v>1171</v>
      </c>
      <c r="C27" s="434">
        <v>1</v>
      </c>
      <c r="D27" s="426">
        <v>147984</v>
      </c>
      <c r="E27" s="427">
        <f t="shared" si="1"/>
        <v>147984</v>
      </c>
      <c r="F27" s="425"/>
      <c r="G27" s="426"/>
      <c r="H27" s="427">
        <f t="shared" ref="H27:H39" si="4">ROUND(F27*G27,2)</f>
        <v>0</v>
      </c>
      <c r="I27" s="425"/>
      <c r="J27" s="426"/>
      <c r="K27" s="427">
        <f t="shared" ref="K27:K39" si="5">ROUND(I27*J27,2)</f>
        <v>0</v>
      </c>
    </row>
    <row r="28" spans="1:11" x14ac:dyDescent="0.2">
      <c r="A28" s="2420"/>
      <c r="B28" s="436" t="s">
        <v>1172</v>
      </c>
      <c r="C28" s="423">
        <v>1</v>
      </c>
      <c r="D28" s="322">
        <v>132000</v>
      </c>
      <c r="E28" s="305">
        <f t="shared" si="1"/>
        <v>132000</v>
      </c>
      <c r="F28" s="424"/>
      <c r="G28" s="322"/>
      <c r="H28" s="305">
        <f t="shared" si="4"/>
        <v>0</v>
      </c>
      <c r="I28" s="424"/>
      <c r="J28" s="322"/>
      <c r="K28" s="305">
        <f t="shared" si="5"/>
        <v>0</v>
      </c>
    </row>
    <row r="29" spans="1:11" x14ac:dyDescent="0.2">
      <c r="A29" s="2420"/>
      <c r="B29" s="436" t="s">
        <v>1173</v>
      </c>
      <c r="C29" s="423">
        <v>2</v>
      </c>
      <c r="D29" s="322">
        <v>66502</v>
      </c>
      <c r="E29" s="305">
        <f t="shared" si="1"/>
        <v>133004</v>
      </c>
      <c r="F29" s="424"/>
      <c r="G29" s="322"/>
      <c r="H29" s="305">
        <f t="shared" si="4"/>
        <v>0</v>
      </c>
      <c r="I29" s="424"/>
      <c r="J29" s="322"/>
      <c r="K29" s="305">
        <f t="shared" si="5"/>
        <v>0</v>
      </c>
    </row>
    <row r="30" spans="1:11" x14ac:dyDescent="0.2">
      <c r="A30" s="2420"/>
      <c r="B30" s="436" t="s">
        <v>1174</v>
      </c>
      <c r="C30" s="423">
        <v>5</v>
      </c>
      <c r="D30" s="322">
        <v>35050</v>
      </c>
      <c r="E30" s="305">
        <f t="shared" si="1"/>
        <v>175250</v>
      </c>
      <c r="F30" s="424">
        <v>5</v>
      </c>
      <c r="G30" s="322">
        <v>41910</v>
      </c>
      <c r="H30" s="305">
        <f t="shared" si="4"/>
        <v>209550</v>
      </c>
      <c r="I30" s="424">
        <v>16</v>
      </c>
      <c r="J30" s="322">
        <v>54810</v>
      </c>
      <c r="K30" s="305">
        <f t="shared" si="5"/>
        <v>876960</v>
      </c>
    </row>
    <row r="31" spans="1:11" x14ac:dyDescent="0.2">
      <c r="A31" s="2420"/>
      <c r="B31" s="436" t="s">
        <v>1175</v>
      </c>
      <c r="C31" s="423">
        <v>1</v>
      </c>
      <c r="D31" s="322">
        <v>202000</v>
      </c>
      <c r="E31" s="305">
        <f t="shared" si="1"/>
        <v>202000</v>
      </c>
      <c r="F31" s="424"/>
      <c r="G31" s="322"/>
      <c r="H31" s="305">
        <f t="shared" si="4"/>
        <v>0</v>
      </c>
      <c r="I31" s="424"/>
      <c r="J31" s="322"/>
      <c r="K31" s="305">
        <f t="shared" si="5"/>
        <v>0</v>
      </c>
    </row>
    <row r="32" spans="1:11" ht="25.5" x14ac:dyDescent="0.2">
      <c r="A32" s="2420"/>
      <c r="B32" s="436" t="s">
        <v>1176</v>
      </c>
      <c r="C32" s="423">
        <v>4</v>
      </c>
      <c r="D32" s="322">
        <v>25909</v>
      </c>
      <c r="E32" s="305">
        <f t="shared" si="1"/>
        <v>103636</v>
      </c>
      <c r="F32" s="424">
        <v>4</v>
      </c>
      <c r="G32" s="322">
        <v>25909</v>
      </c>
      <c r="H32" s="305">
        <f t="shared" si="4"/>
        <v>103636</v>
      </c>
      <c r="I32" s="424">
        <v>4</v>
      </c>
      <c r="J32" s="322">
        <v>27341</v>
      </c>
      <c r="K32" s="305">
        <f t="shared" si="5"/>
        <v>109364</v>
      </c>
    </row>
    <row r="33" spans="1:12" ht="25.5" x14ac:dyDescent="0.2">
      <c r="A33" s="2420"/>
      <c r="B33" s="436" t="s">
        <v>1177</v>
      </c>
      <c r="C33" s="423">
        <v>2</v>
      </c>
      <c r="D33" s="322">
        <v>8651</v>
      </c>
      <c r="E33" s="305">
        <f t="shared" si="1"/>
        <v>17302</v>
      </c>
      <c r="F33" s="424">
        <v>2</v>
      </c>
      <c r="G33" s="322">
        <v>8651</v>
      </c>
      <c r="H33" s="305">
        <f t="shared" si="4"/>
        <v>17302</v>
      </c>
      <c r="I33" s="424"/>
      <c r="J33" s="322"/>
      <c r="K33" s="305">
        <f t="shared" si="5"/>
        <v>0</v>
      </c>
    </row>
    <row r="34" spans="1:12" x14ac:dyDescent="0.2">
      <c r="A34" s="2420"/>
      <c r="B34" s="436" t="s">
        <v>1178</v>
      </c>
      <c r="C34" s="423">
        <v>4</v>
      </c>
      <c r="D34" s="322">
        <v>22206</v>
      </c>
      <c r="E34" s="305">
        <f t="shared" si="1"/>
        <v>88824</v>
      </c>
      <c r="F34" s="424">
        <v>8</v>
      </c>
      <c r="G34" s="322">
        <v>3054</v>
      </c>
      <c r="H34" s="305">
        <f t="shared" si="4"/>
        <v>24432</v>
      </c>
      <c r="I34" s="424">
        <v>4</v>
      </c>
      <c r="J34" s="322">
        <v>3419</v>
      </c>
      <c r="K34" s="305">
        <f t="shared" si="5"/>
        <v>13676</v>
      </c>
    </row>
    <row r="35" spans="1:12" x14ac:dyDescent="0.2">
      <c r="A35" s="2420"/>
      <c r="B35" s="436" t="s">
        <v>1179</v>
      </c>
      <c r="C35" s="423"/>
      <c r="D35" s="322"/>
      <c r="E35" s="305">
        <f t="shared" si="1"/>
        <v>0</v>
      </c>
      <c r="F35" s="424">
        <v>1</v>
      </c>
      <c r="G35" s="322">
        <v>324697</v>
      </c>
      <c r="H35" s="305">
        <f t="shared" si="4"/>
        <v>324697</v>
      </c>
      <c r="I35" s="424"/>
      <c r="J35" s="322"/>
      <c r="K35" s="305">
        <f t="shared" si="5"/>
        <v>0</v>
      </c>
    </row>
    <row r="36" spans="1:12" x14ac:dyDescent="0.2">
      <c r="A36" s="2420"/>
      <c r="B36" s="436" t="s">
        <v>1180</v>
      </c>
      <c r="C36" s="423"/>
      <c r="D36" s="322"/>
      <c r="E36" s="305">
        <f t="shared" si="1"/>
        <v>0</v>
      </c>
      <c r="F36" s="424">
        <v>1</v>
      </c>
      <c r="G36" s="322">
        <v>59259</v>
      </c>
      <c r="H36" s="305">
        <f t="shared" si="4"/>
        <v>59259</v>
      </c>
      <c r="I36" s="424"/>
      <c r="J36" s="322"/>
      <c r="K36" s="305">
        <f t="shared" si="5"/>
        <v>0</v>
      </c>
    </row>
    <row r="37" spans="1:12" ht="25.5" x14ac:dyDescent="0.2">
      <c r="A37" s="2420"/>
      <c r="B37" s="436" t="s">
        <v>1181</v>
      </c>
      <c r="C37" s="423"/>
      <c r="D37" s="322"/>
      <c r="E37" s="305">
        <f t="shared" si="1"/>
        <v>0</v>
      </c>
      <c r="F37" s="424">
        <v>1</v>
      </c>
      <c r="G37" s="322">
        <v>216736</v>
      </c>
      <c r="H37" s="305">
        <f t="shared" si="4"/>
        <v>216736</v>
      </c>
      <c r="I37" s="424"/>
      <c r="J37" s="322"/>
      <c r="K37" s="305">
        <f t="shared" si="5"/>
        <v>0</v>
      </c>
    </row>
    <row r="38" spans="1:12" ht="25.5" x14ac:dyDescent="0.2">
      <c r="A38" s="2420"/>
      <c r="B38" s="436" t="s">
        <v>1248</v>
      </c>
      <c r="C38" s="423">
        <v>1</v>
      </c>
      <c r="D38" s="322">
        <v>6520</v>
      </c>
      <c r="E38" s="305">
        <f t="shared" si="1"/>
        <v>6520</v>
      </c>
      <c r="F38" s="424"/>
      <c r="G38" s="322"/>
      <c r="H38" s="305"/>
      <c r="I38" s="424"/>
      <c r="J38" s="322"/>
      <c r="K38" s="305"/>
    </row>
    <row r="39" spans="1:12" ht="25.5" x14ac:dyDescent="0.2">
      <c r="A39" s="2420"/>
      <c r="B39" s="436" t="s">
        <v>1182</v>
      </c>
      <c r="C39" s="423"/>
      <c r="D39" s="322"/>
      <c r="E39" s="305">
        <f t="shared" si="1"/>
        <v>0</v>
      </c>
      <c r="F39" s="424">
        <v>4</v>
      </c>
      <c r="G39" s="322">
        <v>11097</v>
      </c>
      <c r="H39" s="305">
        <f t="shared" si="4"/>
        <v>44388</v>
      </c>
      <c r="I39" s="424"/>
      <c r="J39" s="322"/>
      <c r="K39" s="305">
        <f t="shared" si="5"/>
        <v>0</v>
      </c>
    </row>
    <row r="40" spans="1:12" ht="13.5" thickBot="1" x14ac:dyDescent="0.25">
      <c r="A40" s="2421"/>
      <c r="B40" s="438" t="s">
        <v>170</v>
      </c>
      <c r="C40" s="435"/>
      <c r="D40" s="431"/>
      <c r="E40" s="433">
        <f>SUM(E27:E39)</f>
        <v>1006520</v>
      </c>
      <c r="F40" s="430"/>
      <c r="G40" s="431"/>
      <c r="H40" s="433">
        <f>SUM(H27:H39)</f>
        <v>1000000</v>
      </c>
      <c r="I40" s="430"/>
      <c r="J40" s="431"/>
      <c r="K40" s="433">
        <f>SUM(K27:K39)</f>
        <v>1000000</v>
      </c>
    </row>
    <row r="41" spans="1:12" ht="17.25" customHeight="1" outlineLevel="1" x14ac:dyDescent="0.2">
      <c r="A41" s="2419">
        <v>2</v>
      </c>
      <c r="B41" s="437" t="s">
        <v>1273</v>
      </c>
      <c r="C41" s="376">
        <v>23</v>
      </c>
      <c r="D41" s="428">
        <v>720</v>
      </c>
      <c r="E41" s="429">
        <f t="shared" si="1"/>
        <v>16560</v>
      </c>
      <c r="F41" s="374"/>
      <c r="G41" s="428"/>
      <c r="H41" s="429">
        <f t="shared" ref="H41:H44" si="6">ROUND(F41*G41,2)</f>
        <v>0</v>
      </c>
      <c r="I41" s="374"/>
      <c r="J41" s="428"/>
      <c r="K41" s="429">
        <f t="shared" ref="K41:K44" si="7">ROUND(I41*J41,2)</f>
        <v>0</v>
      </c>
    </row>
    <row r="42" spans="1:12" ht="24" customHeight="1" outlineLevel="1" x14ac:dyDescent="0.2">
      <c r="A42" s="2420"/>
      <c r="B42" s="436"/>
      <c r="C42" s="434"/>
      <c r="D42" s="426"/>
      <c r="E42" s="305">
        <f t="shared" si="1"/>
        <v>0</v>
      </c>
      <c r="F42" s="425"/>
      <c r="G42" s="426"/>
      <c r="H42" s="305">
        <f t="shared" si="6"/>
        <v>0</v>
      </c>
      <c r="I42" s="425"/>
      <c r="J42" s="426"/>
      <c r="K42" s="305">
        <f t="shared" si="7"/>
        <v>0</v>
      </c>
    </row>
    <row r="43" spans="1:12" ht="22.5" customHeight="1" outlineLevel="1" x14ac:dyDescent="0.2">
      <c r="A43" s="2420"/>
      <c r="B43" s="436"/>
      <c r="C43" s="434"/>
      <c r="D43" s="426"/>
      <c r="E43" s="305">
        <f t="shared" si="1"/>
        <v>0</v>
      </c>
      <c r="F43" s="425"/>
      <c r="G43" s="426"/>
      <c r="H43" s="305">
        <f t="shared" si="6"/>
        <v>0</v>
      </c>
      <c r="I43" s="425"/>
      <c r="J43" s="426"/>
      <c r="K43" s="305">
        <f t="shared" si="7"/>
        <v>0</v>
      </c>
    </row>
    <row r="44" spans="1:12" ht="32.25" customHeight="1" outlineLevel="1" x14ac:dyDescent="0.2">
      <c r="A44" s="2420"/>
      <c r="B44" s="436"/>
      <c r="C44" s="434"/>
      <c r="D44" s="426"/>
      <c r="E44" s="305">
        <f t="shared" si="1"/>
        <v>0</v>
      </c>
      <c r="F44" s="425"/>
      <c r="G44" s="426"/>
      <c r="H44" s="305">
        <f t="shared" si="6"/>
        <v>0</v>
      </c>
      <c r="I44" s="425"/>
      <c r="J44" s="426"/>
      <c r="K44" s="305">
        <f t="shared" si="7"/>
        <v>0</v>
      </c>
    </row>
    <row r="45" spans="1:12" ht="23.25" customHeight="1" outlineLevel="1" x14ac:dyDescent="0.2">
      <c r="A45" s="2420"/>
      <c r="B45" s="436"/>
      <c r="C45" s="423"/>
      <c r="D45" s="322"/>
      <c r="E45" s="305">
        <f>ROUND(C45*D45,2)</f>
        <v>0</v>
      </c>
      <c r="F45" s="424"/>
      <c r="G45" s="322"/>
      <c r="H45" s="305">
        <f>ROUND(F45*G45,2)</f>
        <v>0</v>
      </c>
      <c r="I45" s="424"/>
      <c r="J45" s="322"/>
      <c r="K45" s="305">
        <f>ROUND(I45*J45,2)</f>
        <v>0</v>
      </c>
    </row>
    <row r="46" spans="1:12" ht="18" customHeight="1" outlineLevel="1" thickBot="1" x14ac:dyDescent="0.25">
      <c r="A46" s="2421"/>
      <c r="B46" s="438" t="s">
        <v>170</v>
      </c>
      <c r="C46" s="435"/>
      <c r="D46" s="431"/>
      <c r="E46" s="433">
        <f>SUM(E41:E45)</f>
        <v>16560</v>
      </c>
      <c r="F46" s="430"/>
      <c r="G46" s="431"/>
      <c r="H46" s="433">
        <f>SUM(H41:H45)</f>
        <v>0</v>
      </c>
      <c r="I46" s="430"/>
      <c r="J46" s="431"/>
      <c r="K46" s="433">
        <f>SUM(K41:K45)</f>
        <v>0</v>
      </c>
    </row>
    <row r="47" spans="1:12" ht="13.5" thickBot="1" x14ac:dyDescent="0.25">
      <c r="A47" s="439"/>
      <c r="B47" s="440" t="s">
        <v>185</v>
      </c>
      <c r="C47" s="441" t="s">
        <v>187</v>
      </c>
      <c r="D47" s="442" t="s">
        <v>187</v>
      </c>
      <c r="E47" s="443">
        <f>+E46+E40+E26</f>
        <v>1256256</v>
      </c>
      <c r="F47" s="444" t="s">
        <v>187</v>
      </c>
      <c r="G47" s="442" t="s">
        <v>187</v>
      </c>
      <c r="H47" s="443">
        <f>+H46+H40+H26</f>
        <v>1000000</v>
      </c>
      <c r="I47" s="444" t="s">
        <v>187</v>
      </c>
      <c r="J47" s="442" t="s">
        <v>187</v>
      </c>
      <c r="K47" s="443">
        <f>+K46+K40+K26</f>
        <v>1000000</v>
      </c>
    </row>
    <row r="48" spans="1:12" x14ac:dyDescent="0.2">
      <c r="F48" s="454">
        <f>+E47-I8</f>
        <v>0</v>
      </c>
      <c r="I48" s="454">
        <f>+H47-J8</f>
        <v>0</v>
      </c>
      <c r="L48" s="454">
        <f>+K47-K8</f>
        <v>0</v>
      </c>
    </row>
  </sheetData>
  <mergeCells count="24">
    <mergeCell ref="A41:A46"/>
    <mergeCell ref="C17:E17"/>
    <mergeCell ref="F17:H17"/>
    <mergeCell ref="A8:G8"/>
    <mergeCell ref="A10:G10"/>
    <mergeCell ref="A11:G11"/>
    <mergeCell ref="A20:A26"/>
    <mergeCell ref="A27:A40"/>
    <mergeCell ref="I17:K17"/>
    <mergeCell ref="C16:K16"/>
    <mergeCell ref="B16:B18"/>
    <mergeCell ref="A16:A18"/>
    <mergeCell ref="A1:G1"/>
    <mergeCell ref="A15:G15"/>
    <mergeCell ref="H5:H6"/>
    <mergeCell ref="I5:K5"/>
    <mergeCell ref="D14:F14"/>
    <mergeCell ref="A2:N2"/>
    <mergeCell ref="A3:L3"/>
    <mergeCell ref="A9:G9"/>
    <mergeCell ref="A12:G12"/>
    <mergeCell ref="D13:K13"/>
    <mergeCell ref="A5:G6"/>
    <mergeCell ref="A7:G7"/>
  </mergeCells>
  <phoneticPr fontId="12" type="noConversion"/>
  <pageMargins left="0.74803149606299213" right="0" top="0.98425196850393704" bottom="0.39370078740157483" header="0.51181102362204722" footer="0.51181102362204722"/>
  <pageSetup paperSize="9" scale="98" fitToHeight="1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Лист33">
    <tabColor theme="0"/>
    <pageSetUpPr fitToPage="1"/>
  </sheetPr>
  <dimension ref="A1:M61"/>
  <sheetViews>
    <sheetView view="pageBreakPreview" topLeftCell="A4" zoomScaleNormal="100" zoomScaleSheetLayoutView="100" workbookViewId="0">
      <selection activeCell="D34" sqref="D34"/>
    </sheetView>
  </sheetViews>
  <sheetFormatPr defaultColWidth="9.140625" defaultRowHeight="12.75" x14ac:dyDescent="0.2"/>
  <cols>
    <col min="1" max="1" width="7.5703125" style="170" customWidth="1"/>
    <col min="2" max="2" width="31.5703125" style="107" customWidth="1"/>
    <col min="3" max="3" width="13.28515625" style="107" customWidth="1"/>
    <col min="4" max="11" width="11.28515625" style="107" customWidth="1"/>
    <col min="12" max="16384" width="9.140625" style="107"/>
  </cols>
  <sheetData>
    <row r="1" spans="1:13" s="159" customFormat="1" ht="25.5" customHeight="1" x14ac:dyDescent="0.2">
      <c r="A1" s="1970" t="s">
        <v>673</v>
      </c>
      <c r="B1" s="1970"/>
      <c r="C1" s="1970"/>
      <c r="D1" s="1970"/>
      <c r="E1" s="1970"/>
      <c r="F1" s="1970"/>
      <c r="G1" s="1970"/>
      <c r="H1" s="1970"/>
      <c r="I1" s="1970"/>
      <c r="J1" s="1970"/>
      <c r="K1" s="1970"/>
    </row>
    <row r="2" spans="1:13" s="300" customFormat="1" ht="15.6" customHeight="1" x14ac:dyDescent="0.2">
      <c r="A2" s="2098"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2098"/>
      <c r="C2" s="2098"/>
      <c r="D2" s="2098"/>
      <c r="E2" s="2098"/>
      <c r="F2" s="2098"/>
      <c r="G2" s="2098"/>
      <c r="H2" s="2098"/>
      <c r="I2" s="2098"/>
      <c r="J2" s="2098"/>
      <c r="K2" s="2098"/>
      <c r="L2" s="416"/>
      <c r="M2" s="299"/>
    </row>
    <row r="3" spans="1:13" s="301" customFormat="1" x14ac:dyDescent="0.2">
      <c r="A3" s="2099" t="str">
        <f>+'Прилож.№ 1_Раздел1'!B17</f>
        <v>14 октября</v>
      </c>
      <c r="B3" s="2099"/>
      <c r="C3" s="2099"/>
      <c r="D3" s="2099"/>
      <c r="E3" s="2099"/>
      <c r="F3" s="2099"/>
      <c r="G3" s="2099"/>
      <c r="H3" s="2099"/>
      <c r="I3" s="2099"/>
      <c r="J3" s="2099"/>
      <c r="K3" s="2099"/>
    </row>
    <row r="4" spans="1:13" s="159" customFormat="1" ht="5.25" customHeight="1" thickBot="1" x14ac:dyDescent="0.25">
      <c r="A4" s="1778"/>
      <c r="B4" s="1778"/>
      <c r="C4" s="1778"/>
      <c r="D4" s="1778"/>
      <c r="E4" s="1778"/>
      <c r="F4" s="1778"/>
    </row>
    <row r="5" spans="1:13" s="80" customFormat="1" ht="14.25" customHeight="1" x14ac:dyDescent="0.2">
      <c r="A5" s="2056" t="s">
        <v>423</v>
      </c>
      <c r="B5" s="2057"/>
      <c r="C5" s="2057"/>
      <c r="D5" s="2057"/>
      <c r="E5" s="2057"/>
      <c r="F5" s="2058"/>
      <c r="G5" s="2242" t="s">
        <v>422</v>
      </c>
      <c r="H5" s="2221" t="s">
        <v>209</v>
      </c>
      <c r="I5" s="2032"/>
      <c r="J5" s="2033"/>
    </row>
    <row r="6" spans="1:13" s="80" customFormat="1" ht="14.25" customHeight="1" x14ac:dyDescent="0.2">
      <c r="A6" s="2062"/>
      <c r="B6" s="2063"/>
      <c r="C6" s="2063"/>
      <c r="D6" s="2063"/>
      <c r="E6" s="2063"/>
      <c r="F6" s="2064"/>
      <c r="G6" s="2243"/>
      <c r="H6" s="93" t="s">
        <v>872</v>
      </c>
      <c r="I6" s="93" t="s">
        <v>850</v>
      </c>
      <c r="J6" s="94" t="s">
        <v>1055</v>
      </c>
    </row>
    <row r="7" spans="1:13" s="80" customFormat="1" ht="13.5" thickBot="1" x14ac:dyDescent="0.25">
      <c r="A7" s="2239">
        <v>1</v>
      </c>
      <c r="B7" s="2240"/>
      <c r="C7" s="2240"/>
      <c r="D7" s="2240"/>
      <c r="E7" s="2240"/>
      <c r="F7" s="2241"/>
      <c r="G7" s="126">
        <v>2</v>
      </c>
      <c r="H7" s="126">
        <v>3</v>
      </c>
      <c r="I7" s="126">
        <v>4</v>
      </c>
      <c r="J7" s="102">
        <v>5</v>
      </c>
    </row>
    <row r="8" spans="1:13" s="80" customFormat="1" ht="24" customHeight="1" x14ac:dyDescent="0.2">
      <c r="A8" s="2310" t="s">
        <v>445</v>
      </c>
      <c r="B8" s="2311"/>
      <c r="C8" s="2311"/>
      <c r="D8" s="2311"/>
      <c r="E8" s="2311"/>
      <c r="F8" s="2312"/>
      <c r="G8" s="128"/>
      <c r="H8" s="200">
        <f>+H10+H11+H12</f>
        <v>123511.45</v>
      </c>
      <c r="I8" s="200">
        <f t="shared" ref="I8:J8" si="0">+I10+I11+I12</f>
        <v>100000</v>
      </c>
      <c r="J8" s="311">
        <f t="shared" si="0"/>
        <v>100000</v>
      </c>
    </row>
    <row r="9" spans="1:13" s="80" customFormat="1" ht="15" customHeight="1" x14ac:dyDescent="0.2">
      <c r="A9" s="2313" t="s">
        <v>421</v>
      </c>
      <c r="B9" s="2314"/>
      <c r="C9" s="2314"/>
      <c r="D9" s="2314"/>
      <c r="E9" s="2314"/>
      <c r="F9" s="2315"/>
      <c r="G9" s="114"/>
      <c r="H9" s="115"/>
      <c r="I9" s="115"/>
      <c r="J9" s="185"/>
    </row>
    <row r="10" spans="1:13" s="80" customFormat="1" ht="13.5" customHeight="1" x14ac:dyDescent="0.2">
      <c r="A10" s="2313" t="s">
        <v>347</v>
      </c>
      <c r="B10" s="2314"/>
      <c r="C10" s="2314"/>
      <c r="D10" s="2314"/>
      <c r="E10" s="2314"/>
      <c r="F10" s="2315"/>
      <c r="G10" s="114">
        <v>4</v>
      </c>
      <c r="H10" s="115">
        <f>+E24</f>
        <v>0</v>
      </c>
      <c r="I10" s="115">
        <f>+H24</f>
        <v>0</v>
      </c>
      <c r="J10" s="185">
        <f>+K24</f>
        <v>0</v>
      </c>
    </row>
    <row r="11" spans="1:13" s="80" customFormat="1" ht="13.5" customHeight="1" x14ac:dyDescent="0.2">
      <c r="A11" s="2313" t="s">
        <v>348</v>
      </c>
      <c r="B11" s="2314"/>
      <c r="C11" s="2314"/>
      <c r="D11" s="2314"/>
      <c r="E11" s="2314"/>
      <c r="F11" s="2315"/>
      <c r="G11" s="114">
        <v>5</v>
      </c>
      <c r="H11" s="115">
        <f>+E30</f>
        <v>103011.45</v>
      </c>
      <c r="I11" s="115">
        <f>+H30</f>
        <v>100000</v>
      </c>
      <c r="J11" s="185">
        <f>+K30</f>
        <v>100000</v>
      </c>
    </row>
    <row r="12" spans="1:13" s="80" customFormat="1" ht="13.5" customHeight="1" thickBot="1" x14ac:dyDescent="0.25">
      <c r="A12" s="2323" t="s">
        <v>349</v>
      </c>
      <c r="B12" s="2324"/>
      <c r="C12" s="2324"/>
      <c r="D12" s="2324"/>
      <c r="E12" s="2324"/>
      <c r="F12" s="2325"/>
      <c r="G12" s="117">
        <v>2</v>
      </c>
      <c r="H12" s="189">
        <f>+E36</f>
        <v>20500</v>
      </c>
      <c r="I12" s="189">
        <f>+H36</f>
        <v>0</v>
      </c>
      <c r="J12" s="188">
        <f>+K36</f>
        <v>0</v>
      </c>
    </row>
    <row r="13" spans="1:13" s="160" customFormat="1" ht="28.5" customHeight="1" x14ac:dyDescent="0.2">
      <c r="A13" s="154" t="s">
        <v>345</v>
      </c>
      <c r="B13" s="1799" t="s">
        <v>671</v>
      </c>
      <c r="C13" s="1799"/>
      <c r="D13" s="1799"/>
      <c r="E13" s="1799"/>
      <c r="F13" s="1799"/>
      <c r="G13" s="1799"/>
      <c r="H13" s="1799"/>
      <c r="I13" s="1799"/>
      <c r="J13" s="1799"/>
      <c r="K13" s="1799"/>
    </row>
    <row r="14" spans="1:13" s="160" customFormat="1" ht="13.5" customHeight="1" x14ac:dyDescent="0.2">
      <c r="A14" s="154" t="s">
        <v>346</v>
      </c>
      <c r="B14" s="1799" t="s">
        <v>672</v>
      </c>
      <c r="C14" s="1799"/>
      <c r="D14" s="1799"/>
      <c r="E14" s="1799"/>
      <c r="F14" s="1799"/>
    </row>
    <row r="15" spans="1:13" ht="14.25" customHeight="1" thickBot="1" x14ac:dyDescent="0.25">
      <c r="A15" s="1978" t="s">
        <v>735</v>
      </c>
      <c r="B15" s="1978"/>
      <c r="C15" s="1978"/>
      <c r="D15" s="1978"/>
      <c r="E15" s="1978"/>
      <c r="F15" s="1978"/>
      <c r="G15" s="1978"/>
      <c r="H15" s="1978"/>
      <c r="I15" s="1978"/>
      <c r="J15" s="1978"/>
      <c r="K15" s="1978"/>
    </row>
    <row r="16" spans="1:13" ht="15" customHeight="1" thickBot="1" x14ac:dyDescent="0.25">
      <c r="A16" s="2278" t="s">
        <v>422</v>
      </c>
      <c r="B16" s="2279" t="s">
        <v>670</v>
      </c>
      <c r="C16" s="2328" t="s">
        <v>209</v>
      </c>
      <c r="D16" s="2293"/>
      <c r="E16" s="2293"/>
      <c r="F16" s="2293"/>
      <c r="G16" s="2293"/>
      <c r="H16" s="2293"/>
      <c r="I16" s="2293"/>
      <c r="J16" s="2293"/>
      <c r="K16" s="2329"/>
    </row>
    <row r="17" spans="1:11" ht="15" customHeight="1" x14ac:dyDescent="0.2">
      <c r="A17" s="2417"/>
      <c r="B17" s="2326"/>
      <c r="C17" s="2330" t="s">
        <v>1103</v>
      </c>
      <c r="D17" s="2278"/>
      <c r="E17" s="2279"/>
      <c r="F17" s="2277" t="s">
        <v>1142</v>
      </c>
      <c r="G17" s="2278"/>
      <c r="H17" s="2279"/>
      <c r="I17" s="2277" t="s">
        <v>1143</v>
      </c>
      <c r="J17" s="2278"/>
      <c r="K17" s="2279"/>
    </row>
    <row r="18" spans="1:11" ht="40.15" customHeight="1" thickBot="1" x14ac:dyDescent="0.25">
      <c r="A18" s="2418"/>
      <c r="B18" s="2416"/>
      <c r="C18" s="445" t="s">
        <v>31</v>
      </c>
      <c r="D18" s="329" t="s">
        <v>32</v>
      </c>
      <c r="E18" s="446" t="s">
        <v>221</v>
      </c>
      <c r="F18" s="447" t="s">
        <v>31</v>
      </c>
      <c r="G18" s="329" t="s">
        <v>32</v>
      </c>
      <c r="H18" s="446" t="s">
        <v>221</v>
      </c>
      <c r="I18" s="447" t="s">
        <v>31</v>
      </c>
      <c r="J18" s="329" t="s">
        <v>32</v>
      </c>
      <c r="K18" s="446" t="s">
        <v>221</v>
      </c>
    </row>
    <row r="19" spans="1:11" ht="8.4499999999999993" customHeight="1" thickBot="1" x14ac:dyDescent="0.25">
      <c r="A19" s="449">
        <v>2</v>
      </c>
      <c r="B19" s="453">
        <v>3</v>
      </c>
      <c r="C19" s="450">
        <v>4</v>
      </c>
      <c r="D19" s="451">
        <v>5</v>
      </c>
      <c r="E19" s="452">
        <v>6</v>
      </c>
      <c r="F19" s="448">
        <v>4</v>
      </c>
      <c r="G19" s="451">
        <v>5</v>
      </c>
      <c r="H19" s="452">
        <v>6</v>
      </c>
      <c r="I19" s="448">
        <v>4</v>
      </c>
      <c r="J19" s="451">
        <v>5</v>
      </c>
      <c r="K19" s="452">
        <v>6</v>
      </c>
    </row>
    <row r="20" spans="1:11" x14ac:dyDescent="0.2">
      <c r="A20" s="2419">
        <v>4</v>
      </c>
      <c r="B20" s="437"/>
      <c r="C20" s="376"/>
      <c r="D20" s="428"/>
      <c r="E20" s="429">
        <f>ROUND(C20*D20,2)</f>
        <v>0</v>
      </c>
      <c r="F20" s="374"/>
      <c r="G20" s="428"/>
      <c r="H20" s="429">
        <f>ROUND(F20*G20,2)</f>
        <v>0</v>
      </c>
      <c r="I20" s="374"/>
      <c r="J20" s="428"/>
      <c r="K20" s="429">
        <f>ROUND(I20*J20,2)</f>
        <v>0</v>
      </c>
    </row>
    <row r="21" spans="1:11" x14ac:dyDescent="0.2">
      <c r="A21" s="2420"/>
      <c r="B21" s="436"/>
      <c r="C21" s="423"/>
      <c r="D21" s="322"/>
      <c r="E21" s="305">
        <f t="shared" ref="E21:E34" si="1">ROUND(C21*D21,2)</f>
        <v>0</v>
      </c>
      <c r="F21" s="424"/>
      <c r="G21" s="322"/>
      <c r="H21" s="305">
        <f t="shared" ref="H21:H22" si="2">ROUND(F21*G21,2)</f>
        <v>0</v>
      </c>
      <c r="I21" s="424"/>
      <c r="J21" s="322"/>
      <c r="K21" s="305">
        <f t="shared" ref="K21:K22" si="3">ROUND(I21*J21,2)</f>
        <v>0</v>
      </c>
    </row>
    <row r="22" spans="1:11" x14ac:dyDescent="0.2">
      <c r="A22" s="2420"/>
      <c r="B22" s="436"/>
      <c r="C22" s="423"/>
      <c r="D22" s="322"/>
      <c r="E22" s="305">
        <f t="shared" si="1"/>
        <v>0</v>
      </c>
      <c r="F22" s="424"/>
      <c r="G22" s="322"/>
      <c r="H22" s="305">
        <f t="shared" si="2"/>
        <v>0</v>
      </c>
      <c r="I22" s="424"/>
      <c r="J22" s="322"/>
      <c r="K22" s="305">
        <f t="shared" si="3"/>
        <v>0</v>
      </c>
    </row>
    <row r="23" spans="1:11" x14ac:dyDescent="0.2">
      <c r="A23" s="2420"/>
      <c r="B23" s="436"/>
      <c r="C23" s="423"/>
      <c r="D23" s="322"/>
      <c r="E23" s="305">
        <f>ROUND(C23*D23,2)</f>
        <v>0</v>
      </c>
      <c r="F23" s="424"/>
      <c r="G23" s="322"/>
      <c r="H23" s="305">
        <f>ROUND(F23*G23,2)</f>
        <v>0</v>
      </c>
      <c r="I23" s="424"/>
      <c r="J23" s="322"/>
      <c r="K23" s="305">
        <f>ROUND(I23*J23,2)</f>
        <v>0</v>
      </c>
    </row>
    <row r="24" spans="1:11" ht="13.5" thickBot="1" x14ac:dyDescent="0.25">
      <c r="A24" s="2421"/>
      <c r="B24" s="438" t="s">
        <v>170</v>
      </c>
      <c r="C24" s="388"/>
      <c r="D24" s="432"/>
      <c r="E24" s="433">
        <f>SUM(E20:E23)</f>
        <v>0</v>
      </c>
      <c r="F24" s="391"/>
      <c r="G24" s="432"/>
      <c r="H24" s="433">
        <f>SUM(H20:H23)</f>
        <v>0</v>
      </c>
      <c r="I24" s="391"/>
      <c r="J24" s="432"/>
      <c r="K24" s="433">
        <f>SUM(K20:K23)</f>
        <v>0</v>
      </c>
    </row>
    <row r="25" spans="1:11" x14ac:dyDescent="0.2">
      <c r="A25" s="2419">
        <v>5</v>
      </c>
      <c r="B25" s="437" t="s">
        <v>928</v>
      </c>
      <c r="C25" s="434">
        <v>1</v>
      </c>
      <c r="D25" s="426">
        <v>3000</v>
      </c>
      <c r="E25" s="427">
        <v>3011.45</v>
      </c>
      <c r="F25" s="425"/>
      <c r="G25" s="426"/>
      <c r="H25" s="427">
        <f t="shared" ref="H25:H29" si="4">ROUND(F25*G25,2)</f>
        <v>0</v>
      </c>
      <c r="I25" s="425"/>
      <c r="J25" s="426"/>
      <c r="K25" s="427">
        <f t="shared" ref="K25:K29" si="5">ROUND(I25*J25,2)</f>
        <v>0</v>
      </c>
    </row>
    <row r="26" spans="1:11" ht="25.5" x14ac:dyDescent="0.2">
      <c r="A26" s="2420"/>
      <c r="B26" s="436" t="s">
        <v>985</v>
      </c>
      <c r="C26" s="423">
        <v>200</v>
      </c>
      <c r="D26" s="322">
        <v>300</v>
      </c>
      <c r="E26" s="305">
        <f t="shared" si="1"/>
        <v>60000</v>
      </c>
      <c r="F26" s="424">
        <v>200</v>
      </c>
      <c r="G26" s="322">
        <v>300</v>
      </c>
      <c r="H26" s="305">
        <f t="shared" si="4"/>
        <v>60000</v>
      </c>
      <c r="I26" s="424">
        <v>200</v>
      </c>
      <c r="J26" s="322">
        <v>300</v>
      </c>
      <c r="K26" s="305">
        <f t="shared" si="5"/>
        <v>60000</v>
      </c>
    </row>
    <row r="27" spans="1:11" x14ac:dyDescent="0.2">
      <c r="A27" s="2420"/>
      <c r="B27" s="436" t="s">
        <v>986</v>
      </c>
      <c r="C27" s="423">
        <v>200</v>
      </c>
      <c r="D27" s="322">
        <v>200</v>
      </c>
      <c r="E27" s="305">
        <f t="shared" si="1"/>
        <v>40000</v>
      </c>
      <c r="F27" s="424">
        <v>200</v>
      </c>
      <c r="G27" s="322">
        <v>200</v>
      </c>
      <c r="H27" s="305">
        <f t="shared" si="4"/>
        <v>40000</v>
      </c>
      <c r="I27" s="424">
        <v>200</v>
      </c>
      <c r="J27" s="322">
        <v>200</v>
      </c>
      <c r="K27" s="305">
        <f t="shared" si="5"/>
        <v>40000</v>
      </c>
    </row>
    <row r="28" spans="1:11" x14ac:dyDescent="0.2">
      <c r="A28" s="2420"/>
      <c r="B28" s="436"/>
      <c r="C28" s="423"/>
      <c r="D28" s="322"/>
      <c r="E28" s="305">
        <f t="shared" si="1"/>
        <v>0</v>
      </c>
      <c r="F28" s="424"/>
      <c r="G28" s="322"/>
      <c r="H28" s="305">
        <f t="shared" si="4"/>
        <v>0</v>
      </c>
      <c r="I28" s="424"/>
      <c r="J28" s="322"/>
      <c r="K28" s="305">
        <f t="shared" si="5"/>
        <v>0</v>
      </c>
    </row>
    <row r="29" spans="1:11" x14ac:dyDescent="0.2">
      <c r="A29" s="2420"/>
      <c r="B29" s="436"/>
      <c r="C29" s="423"/>
      <c r="D29" s="322"/>
      <c r="E29" s="305">
        <f t="shared" si="1"/>
        <v>0</v>
      </c>
      <c r="F29" s="424"/>
      <c r="G29" s="322"/>
      <c r="H29" s="305">
        <f t="shared" si="4"/>
        <v>0</v>
      </c>
      <c r="I29" s="424"/>
      <c r="J29" s="322"/>
      <c r="K29" s="305">
        <f t="shared" si="5"/>
        <v>0</v>
      </c>
    </row>
    <row r="30" spans="1:11" ht="13.5" thickBot="1" x14ac:dyDescent="0.25">
      <c r="A30" s="2421"/>
      <c r="B30" s="438" t="s">
        <v>170</v>
      </c>
      <c r="C30" s="435"/>
      <c r="D30" s="431"/>
      <c r="E30" s="433">
        <f>SUM(E25:E29)</f>
        <v>103011.45</v>
      </c>
      <c r="F30" s="430"/>
      <c r="G30" s="431"/>
      <c r="H30" s="433">
        <f>SUM(H25:H29)</f>
        <v>100000</v>
      </c>
      <c r="I30" s="430"/>
      <c r="J30" s="431"/>
      <c r="K30" s="433">
        <f>SUM(K25:K29)</f>
        <v>100000</v>
      </c>
    </row>
    <row r="31" spans="1:11" x14ac:dyDescent="0.2">
      <c r="A31" s="2419">
        <v>2</v>
      </c>
      <c r="B31" s="437" t="s">
        <v>1284</v>
      </c>
      <c r="C31" s="376">
        <v>6</v>
      </c>
      <c r="D31" s="428">
        <v>756</v>
      </c>
      <c r="E31" s="429">
        <f t="shared" si="1"/>
        <v>4536</v>
      </c>
      <c r="F31" s="374"/>
      <c r="G31" s="428"/>
      <c r="H31" s="429">
        <f t="shared" ref="H31:H34" si="6">ROUND(F31*G31,2)</f>
        <v>0</v>
      </c>
      <c r="I31" s="374"/>
      <c r="J31" s="428"/>
      <c r="K31" s="429">
        <f t="shared" ref="K31:K34" si="7">ROUND(I31*J31,2)</f>
        <v>0</v>
      </c>
    </row>
    <row r="32" spans="1:11" ht="25.5" x14ac:dyDescent="0.2">
      <c r="A32" s="2420"/>
      <c r="B32" s="436" t="s">
        <v>1285</v>
      </c>
      <c r="C32" s="434">
        <v>6</v>
      </c>
      <c r="D32" s="426">
        <v>1687.5</v>
      </c>
      <c r="E32" s="305">
        <f t="shared" si="1"/>
        <v>10125</v>
      </c>
      <c r="F32" s="425"/>
      <c r="G32" s="426"/>
      <c r="H32" s="305">
        <f t="shared" si="6"/>
        <v>0</v>
      </c>
      <c r="I32" s="425"/>
      <c r="J32" s="426"/>
      <c r="K32" s="305">
        <f t="shared" si="7"/>
        <v>0</v>
      </c>
    </row>
    <row r="33" spans="1:11" x14ac:dyDescent="0.2">
      <c r="A33" s="2420"/>
      <c r="B33" s="436" t="s">
        <v>986</v>
      </c>
      <c r="C33" s="434">
        <v>30</v>
      </c>
      <c r="D33" s="426">
        <v>194.63333333</v>
      </c>
      <c r="E33" s="305">
        <f t="shared" si="1"/>
        <v>5839</v>
      </c>
      <c r="F33" s="425"/>
      <c r="G33" s="426"/>
      <c r="H33" s="305">
        <f t="shared" si="6"/>
        <v>0</v>
      </c>
      <c r="I33" s="425"/>
      <c r="J33" s="426"/>
      <c r="K33" s="305">
        <f t="shared" si="7"/>
        <v>0</v>
      </c>
    </row>
    <row r="34" spans="1:11" x14ac:dyDescent="0.2">
      <c r="A34" s="2420"/>
      <c r="B34" s="436"/>
      <c r="C34" s="434"/>
      <c r="D34" s="426"/>
      <c r="E34" s="305">
        <f t="shared" si="1"/>
        <v>0</v>
      </c>
      <c r="F34" s="425"/>
      <c r="G34" s="426"/>
      <c r="H34" s="305">
        <f t="shared" si="6"/>
        <v>0</v>
      </c>
      <c r="I34" s="425"/>
      <c r="J34" s="426"/>
      <c r="K34" s="305">
        <f t="shared" si="7"/>
        <v>0</v>
      </c>
    </row>
    <row r="35" spans="1:11" x14ac:dyDescent="0.2">
      <c r="A35" s="2420"/>
      <c r="B35" s="436"/>
      <c r="C35" s="423"/>
      <c r="D35" s="322"/>
      <c r="E35" s="305">
        <f>ROUND(C35*D35,2)</f>
        <v>0</v>
      </c>
      <c r="F35" s="424"/>
      <c r="G35" s="322"/>
      <c r="H35" s="305">
        <f>ROUND(F35*G35,2)</f>
        <v>0</v>
      </c>
      <c r="I35" s="424"/>
      <c r="J35" s="322"/>
      <c r="K35" s="305">
        <f>ROUND(I35*J35,2)</f>
        <v>0</v>
      </c>
    </row>
    <row r="36" spans="1:11" ht="13.5" thickBot="1" x14ac:dyDescent="0.25">
      <c r="A36" s="2421"/>
      <c r="B36" s="438" t="s">
        <v>170</v>
      </c>
      <c r="C36" s="435"/>
      <c r="D36" s="431"/>
      <c r="E36" s="433">
        <f>SUM(E31:E35)</f>
        <v>20500</v>
      </c>
      <c r="F36" s="430"/>
      <c r="G36" s="431"/>
      <c r="H36" s="433">
        <f>SUM(H31:H35)</f>
        <v>0</v>
      </c>
      <c r="I36" s="430"/>
      <c r="J36" s="431"/>
      <c r="K36" s="433">
        <f>SUM(K31:K35)</f>
        <v>0</v>
      </c>
    </row>
    <row r="37" spans="1:11" ht="13.5" thickBot="1" x14ac:dyDescent="0.25">
      <c r="A37" s="439"/>
      <c r="B37" s="440" t="s">
        <v>185</v>
      </c>
      <c r="C37" s="441" t="s">
        <v>187</v>
      </c>
      <c r="D37" s="442" t="s">
        <v>187</v>
      </c>
      <c r="E37" s="443">
        <f>+E36+E30+E24</f>
        <v>123511.45</v>
      </c>
      <c r="F37" s="444" t="s">
        <v>187</v>
      </c>
      <c r="G37" s="442" t="s">
        <v>187</v>
      </c>
      <c r="H37" s="443">
        <f>+H36+H30+H24</f>
        <v>100000</v>
      </c>
      <c r="I37" s="444" t="s">
        <v>187</v>
      </c>
      <c r="J37" s="442" t="s">
        <v>187</v>
      </c>
      <c r="K37" s="443">
        <f>+K36+K30+K24</f>
        <v>100000</v>
      </c>
    </row>
    <row r="61" spans="1:1" x14ac:dyDescent="0.2">
      <c r="A61" s="170" t="s">
        <v>557</v>
      </c>
    </row>
  </sheetData>
  <mergeCells count="25">
    <mergeCell ref="A9:F9"/>
    <mergeCell ref="A10:F10"/>
    <mergeCell ref="A20:A24"/>
    <mergeCell ref="A25:A30"/>
    <mergeCell ref="A31:A36"/>
    <mergeCell ref="B13:K13"/>
    <mergeCell ref="A15:K15"/>
    <mergeCell ref="A16:A18"/>
    <mergeCell ref="B16:B18"/>
    <mergeCell ref="C16:K16"/>
    <mergeCell ref="C17:E17"/>
    <mergeCell ref="F17:H17"/>
    <mergeCell ref="I17:K17"/>
    <mergeCell ref="B14:F14"/>
    <mergeCell ref="A11:F11"/>
    <mergeCell ref="A12:F12"/>
    <mergeCell ref="A1:K1"/>
    <mergeCell ref="A2:K2"/>
    <mergeCell ref="A5:F6"/>
    <mergeCell ref="A7:F7"/>
    <mergeCell ref="A8:F8"/>
    <mergeCell ref="H5:J5"/>
    <mergeCell ref="A4:F4"/>
    <mergeCell ref="A3:K3"/>
    <mergeCell ref="G5:G6"/>
  </mergeCells>
  <phoneticPr fontId="12" type="noConversion"/>
  <pageMargins left="0.74803149606299213" right="0.74803149606299213" top="0.78740157480314965" bottom="0.39370078740157483" header="0.51181102362204722" footer="0.51181102362204722"/>
  <pageSetup paperSize="9" scale="93" fitToHeight="1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Лист34">
    <tabColor theme="0"/>
    <pageSetUpPr fitToPage="1"/>
  </sheetPr>
  <dimension ref="A1:M36"/>
  <sheetViews>
    <sheetView view="pageBreakPreview" zoomScale="90" zoomScaleNormal="100" zoomScaleSheetLayoutView="90" workbookViewId="0">
      <selection activeCell="D31" sqref="D31"/>
    </sheetView>
  </sheetViews>
  <sheetFormatPr defaultColWidth="9.140625" defaultRowHeight="12.75" x14ac:dyDescent="0.2"/>
  <cols>
    <col min="1" max="1" width="9.140625" style="170" customWidth="1"/>
    <col min="2" max="2" width="35.42578125" style="107" customWidth="1"/>
    <col min="3" max="3" width="11.7109375" style="107" customWidth="1"/>
    <col min="4" max="11" width="11.140625" style="107" customWidth="1"/>
    <col min="12" max="16384" width="9.140625" style="107"/>
  </cols>
  <sheetData>
    <row r="1" spans="1:13" s="159" customFormat="1" ht="15.75" x14ac:dyDescent="0.2">
      <c r="A1" s="1970" t="s">
        <v>674</v>
      </c>
      <c r="B1" s="1970"/>
      <c r="C1" s="1970"/>
      <c r="D1" s="1970"/>
      <c r="E1" s="1970"/>
      <c r="F1" s="1970"/>
    </row>
    <row r="2" spans="1:13" s="300" customFormat="1" ht="15.75" x14ac:dyDescent="0.2">
      <c r="A2" s="2098"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2098"/>
      <c r="C2" s="2098"/>
      <c r="D2" s="2098"/>
      <c r="E2" s="2098"/>
      <c r="F2" s="2098"/>
      <c r="G2" s="2098"/>
      <c r="H2" s="2098"/>
      <c r="I2" s="2098"/>
      <c r="J2" s="2098"/>
      <c r="K2" s="2098"/>
      <c r="L2" s="2098"/>
      <c r="M2" s="299"/>
    </row>
    <row r="3" spans="1:13" s="301" customFormat="1" ht="13.5" thickBot="1" x14ac:dyDescent="0.25">
      <c r="A3" s="2099" t="str">
        <f>+'Прилож.№ 1_Раздел1'!B17</f>
        <v>14 октября</v>
      </c>
      <c r="B3" s="2099"/>
      <c r="C3" s="2099"/>
      <c r="D3" s="2099"/>
      <c r="E3" s="2099"/>
      <c r="F3" s="2099"/>
      <c r="G3" s="2099"/>
      <c r="H3" s="2099"/>
      <c r="I3" s="2099"/>
      <c r="J3" s="2099"/>
      <c r="K3" s="2099"/>
    </row>
    <row r="4" spans="1:13" s="80" customFormat="1" ht="14.25" customHeight="1" x14ac:dyDescent="0.2">
      <c r="A4" s="2056" t="s">
        <v>423</v>
      </c>
      <c r="B4" s="2057"/>
      <c r="C4" s="2057"/>
      <c r="D4" s="2057"/>
      <c r="E4" s="2057"/>
      <c r="F4" s="2057"/>
      <c r="G4" s="2058"/>
      <c r="H4" s="2242" t="s">
        <v>422</v>
      </c>
      <c r="I4" s="2221" t="s">
        <v>209</v>
      </c>
      <c r="J4" s="2032"/>
      <c r="K4" s="2033"/>
    </row>
    <row r="5" spans="1:13" s="80" customFormat="1" ht="14.25" customHeight="1" x14ac:dyDescent="0.2">
      <c r="A5" s="2062"/>
      <c r="B5" s="2063"/>
      <c r="C5" s="2063"/>
      <c r="D5" s="2063"/>
      <c r="E5" s="2063"/>
      <c r="F5" s="2063"/>
      <c r="G5" s="2064"/>
      <c r="H5" s="2243"/>
      <c r="I5" s="93" t="s">
        <v>1103</v>
      </c>
      <c r="J5" s="93" t="s">
        <v>906</v>
      </c>
      <c r="K5" s="94" t="s">
        <v>1104</v>
      </c>
    </row>
    <row r="6" spans="1:13" s="80" customFormat="1" ht="13.5" thickBot="1" x14ac:dyDescent="0.25">
      <c r="A6" s="2239">
        <v>1</v>
      </c>
      <c r="B6" s="2240"/>
      <c r="C6" s="2240"/>
      <c r="D6" s="2240"/>
      <c r="E6" s="2240"/>
      <c r="F6" s="2240"/>
      <c r="G6" s="2241"/>
      <c r="H6" s="126">
        <v>2</v>
      </c>
      <c r="I6" s="126">
        <v>3</v>
      </c>
      <c r="J6" s="126">
        <v>4</v>
      </c>
      <c r="K6" s="102">
        <v>5</v>
      </c>
    </row>
    <row r="7" spans="1:13" s="80" customFormat="1" ht="24" customHeight="1" x14ac:dyDescent="0.2">
      <c r="A7" s="2310" t="s">
        <v>736</v>
      </c>
      <c r="B7" s="2311"/>
      <c r="C7" s="2311"/>
      <c r="D7" s="2311"/>
      <c r="E7" s="2311"/>
      <c r="F7" s="2311"/>
      <c r="G7" s="2312"/>
      <c r="H7" s="128"/>
      <c r="I7" s="200">
        <f>+I9+I10+I11</f>
        <v>56200</v>
      </c>
      <c r="J7" s="200">
        <f t="shared" ref="J7:K7" si="0">+J9+J10+J11</f>
        <v>45000</v>
      </c>
      <c r="K7" s="311">
        <f t="shared" si="0"/>
        <v>45000</v>
      </c>
    </row>
    <row r="8" spans="1:13" s="80" customFormat="1" ht="15" customHeight="1" x14ac:dyDescent="0.2">
      <c r="A8" s="2313" t="s">
        <v>483</v>
      </c>
      <c r="B8" s="2314"/>
      <c r="C8" s="2314"/>
      <c r="D8" s="2314"/>
      <c r="E8" s="2314"/>
      <c r="F8" s="2314"/>
      <c r="G8" s="2315"/>
      <c r="H8" s="114"/>
      <c r="I8" s="115"/>
      <c r="J8" s="115"/>
      <c r="K8" s="185"/>
    </row>
    <row r="9" spans="1:13" s="80" customFormat="1" ht="13.5" customHeight="1" x14ac:dyDescent="0.2">
      <c r="A9" s="2313" t="s">
        <v>347</v>
      </c>
      <c r="B9" s="2314"/>
      <c r="C9" s="2314"/>
      <c r="D9" s="2314"/>
      <c r="E9" s="2314"/>
      <c r="F9" s="2314"/>
      <c r="G9" s="2315"/>
      <c r="H9" s="114">
        <v>4</v>
      </c>
      <c r="I9" s="115">
        <f>+E23</f>
        <v>0</v>
      </c>
      <c r="J9" s="115">
        <f>+H23</f>
        <v>0</v>
      </c>
      <c r="K9" s="185">
        <f>+K23</f>
        <v>0</v>
      </c>
    </row>
    <row r="10" spans="1:13" s="80" customFormat="1" ht="13.5" customHeight="1" x14ac:dyDescent="0.2">
      <c r="A10" s="2313" t="s">
        <v>348</v>
      </c>
      <c r="B10" s="2314"/>
      <c r="C10" s="2314"/>
      <c r="D10" s="2314"/>
      <c r="E10" s="2314"/>
      <c r="F10" s="2314"/>
      <c r="G10" s="2315"/>
      <c r="H10" s="114">
        <v>5</v>
      </c>
      <c r="I10" s="115">
        <f>+E29</f>
        <v>45000</v>
      </c>
      <c r="J10" s="115">
        <f>+H29</f>
        <v>45000</v>
      </c>
      <c r="K10" s="185">
        <f>+K29</f>
        <v>45000</v>
      </c>
    </row>
    <row r="11" spans="1:13" s="80" customFormat="1" ht="13.5" customHeight="1" thickBot="1" x14ac:dyDescent="0.25">
      <c r="A11" s="2323" t="s">
        <v>349</v>
      </c>
      <c r="B11" s="2324"/>
      <c r="C11" s="2324"/>
      <c r="D11" s="2324"/>
      <c r="E11" s="2324"/>
      <c r="F11" s="2324"/>
      <c r="G11" s="2325"/>
      <c r="H11" s="117">
        <v>2</v>
      </c>
      <c r="I11" s="189">
        <f>+E35</f>
        <v>11200</v>
      </c>
      <c r="J11" s="189">
        <f>+H35</f>
        <v>0</v>
      </c>
      <c r="K11" s="188">
        <f>+K35</f>
        <v>0</v>
      </c>
    </row>
    <row r="12" spans="1:13" s="160" customFormat="1" ht="15.6" customHeight="1" x14ac:dyDescent="0.2">
      <c r="A12" s="154" t="s">
        <v>345</v>
      </c>
      <c r="B12" s="1799" t="s">
        <v>737</v>
      </c>
      <c r="C12" s="1799"/>
      <c r="D12" s="1799"/>
      <c r="E12" s="1799"/>
      <c r="F12" s="1799"/>
      <c r="G12" s="1799"/>
      <c r="H12" s="1799"/>
      <c r="I12" s="1799"/>
      <c r="J12" s="1799"/>
      <c r="K12" s="1799"/>
    </row>
    <row r="13" spans="1:13" s="160" customFormat="1" ht="13.5" customHeight="1" x14ac:dyDescent="0.2">
      <c r="A13" s="154" t="s">
        <v>346</v>
      </c>
      <c r="B13" s="1799" t="s">
        <v>672</v>
      </c>
      <c r="C13" s="1799"/>
      <c r="D13" s="1799"/>
      <c r="E13" s="1799"/>
      <c r="F13" s="1799"/>
    </row>
    <row r="14" spans="1:13" ht="14.25" customHeight="1" thickBot="1" x14ac:dyDescent="0.25">
      <c r="A14" s="1978" t="s">
        <v>738</v>
      </c>
      <c r="B14" s="1978"/>
      <c r="C14" s="1978"/>
      <c r="D14" s="1978"/>
      <c r="E14" s="1978"/>
      <c r="F14" s="1978"/>
      <c r="G14" s="1978"/>
      <c r="H14" s="1978"/>
      <c r="I14" s="1978"/>
      <c r="J14" s="1978"/>
      <c r="K14" s="1978"/>
    </row>
    <row r="15" spans="1:13" ht="15" customHeight="1" thickBot="1" x14ac:dyDescent="0.25">
      <c r="A15" s="2278" t="s">
        <v>422</v>
      </c>
      <c r="B15" s="2279" t="s">
        <v>675</v>
      </c>
      <c r="C15" s="2328" t="s">
        <v>209</v>
      </c>
      <c r="D15" s="2293"/>
      <c r="E15" s="2293"/>
      <c r="F15" s="2293"/>
      <c r="G15" s="2293"/>
      <c r="H15" s="2293"/>
      <c r="I15" s="2293"/>
      <c r="J15" s="2293"/>
      <c r="K15" s="2329"/>
    </row>
    <row r="16" spans="1:13" ht="15" customHeight="1" x14ac:dyDescent="0.2">
      <c r="A16" s="2417"/>
      <c r="B16" s="2326"/>
      <c r="C16" s="2330" t="s">
        <v>1103</v>
      </c>
      <c r="D16" s="2278"/>
      <c r="E16" s="2279"/>
      <c r="F16" s="2277" t="s">
        <v>1142</v>
      </c>
      <c r="G16" s="2278"/>
      <c r="H16" s="2279"/>
      <c r="I16" s="2277" t="s">
        <v>1143</v>
      </c>
      <c r="J16" s="2278"/>
      <c r="K16" s="2279"/>
    </row>
    <row r="17" spans="1:11" ht="40.15" customHeight="1" thickBot="1" x14ac:dyDescent="0.25">
      <c r="A17" s="2418"/>
      <c r="B17" s="2416"/>
      <c r="C17" s="445" t="s">
        <v>31</v>
      </c>
      <c r="D17" s="329" t="s">
        <v>32</v>
      </c>
      <c r="E17" s="446" t="s">
        <v>221</v>
      </c>
      <c r="F17" s="447" t="s">
        <v>31</v>
      </c>
      <c r="G17" s="329" t="s">
        <v>32</v>
      </c>
      <c r="H17" s="446" t="s">
        <v>221</v>
      </c>
      <c r="I17" s="447" t="s">
        <v>31</v>
      </c>
      <c r="J17" s="329" t="s">
        <v>32</v>
      </c>
      <c r="K17" s="446" t="s">
        <v>221</v>
      </c>
    </row>
    <row r="18" spans="1:11" ht="8.4499999999999993" customHeight="1" thickBot="1" x14ac:dyDescent="0.25">
      <c r="A18" s="449">
        <v>2</v>
      </c>
      <c r="B18" s="453">
        <v>3</v>
      </c>
      <c r="C18" s="450">
        <v>4</v>
      </c>
      <c r="D18" s="451">
        <v>5</v>
      </c>
      <c r="E18" s="452">
        <v>6</v>
      </c>
      <c r="F18" s="448">
        <v>4</v>
      </c>
      <c r="G18" s="451">
        <v>5</v>
      </c>
      <c r="H18" s="452">
        <v>6</v>
      </c>
      <c r="I18" s="448">
        <v>4</v>
      </c>
      <c r="J18" s="451">
        <v>5</v>
      </c>
      <c r="K18" s="452">
        <v>6</v>
      </c>
    </row>
    <row r="19" spans="1:11" x14ac:dyDescent="0.2">
      <c r="A19" s="2419">
        <v>4</v>
      </c>
      <c r="B19" s="437"/>
      <c r="C19" s="376"/>
      <c r="D19" s="428"/>
      <c r="E19" s="429">
        <f>ROUND(C19*D19,2)</f>
        <v>0</v>
      </c>
      <c r="F19" s="374"/>
      <c r="G19" s="428"/>
      <c r="H19" s="429">
        <f>ROUND(F19*G19,2)</f>
        <v>0</v>
      </c>
      <c r="I19" s="374"/>
      <c r="J19" s="428"/>
      <c r="K19" s="429">
        <f>ROUND(I19*J19,2)</f>
        <v>0</v>
      </c>
    </row>
    <row r="20" spans="1:11" x14ac:dyDescent="0.2">
      <c r="A20" s="2420"/>
      <c r="B20" s="436"/>
      <c r="C20" s="423"/>
      <c r="D20" s="322"/>
      <c r="E20" s="305">
        <f t="shared" ref="E20:E33" si="1">ROUND(C20*D20,2)</f>
        <v>0</v>
      </c>
      <c r="F20" s="424"/>
      <c r="G20" s="322"/>
      <c r="H20" s="305">
        <f t="shared" ref="H20:H21" si="2">ROUND(F20*G20,2)</f>
        <v>0</v>
      </c>
      <c r="I20" s="424"/>
      <c r="J20" s="322"/>
      <c r="K20" s="305">
        <f t="shared" ref="K20:K21" si="3">ROUND(I20*J20,2)</f>
        <v>0</v>
      </c>
    </row>
    <row r="21" spans="1:11" x14ac:dyDescent="0.2">
      <c r="A21" s="2420"/>
      <c r="B21" s="436"/>
      <c r="C21" s="423"/>
      <c r="D21" s="322"/>
      <c r="E21" s="305">
        <f t="shared" si="1"/>
        <v>0</v>
      </c>
      <c r="F21" s="424"/>
      <c r="G21" s="322"/>
      <c r="H21" s="305">
        <f t="shared" si="2"/>
        <v>0</v>
      </c>
      <c r="I21" s="424"/>
      <c r="J21" s="322"/>
      <c r="K21" s="305">
        <f t="shared" si="3"/>
        <v>0</v>
      </c>
    </row>
    <row r="22" spans="1:11" x14ac:dyDescent="0.2">
      <c r="A22" s="2420"/>
      <c r="B22" s="436"/>
      <c r="C22" s="423"/>
      <c r="D22" s="322"/>
      <c r="E22" s="305">
        <f>ROUND(C22*D22,2)</f>
        <v>0</v>
      </c>
      <c r="F22" s="424"/>
      <c r="G22" s="322"/>
      <c r="H22" s="305">
        <f>ROUND(F22*G22,2)</f>
        <v>0</v>
      </c>
      <c r="I22" s="424"/>
      <c r="J22" s="322"/>
      <c r="K22" s="305">
        <f>ROUND(I22*J22,2)</f>
        <v>0</v>
      </c>
    </row>
    <row r="23" spans="1:11" ht="13.5" thickBot="1" x14ac:dyDescent="0.25">
      <c r="A23" s="2421"/>
      <c r="B23" s="438" t="s">
        <v>170</v>
      </c>
      <c r="C23" s="388"/>
      <c r="D23" s="432"/>
      <c r="E23" s="433">
        <f>SUM(E19:E22)</f>
        <v>0</v>
      </c>
      <c r="F23" s="391"/>
      <c r="G23" s="432"/>
      <c r="H23" s="433">
        <f>SUM(H19:H22)</f>
        <v>0</v>
      </c>
      <c r="I23" s="391"/>
      <c r="J23" s="432"/>
      <c r="K23" s="433">
        <f>SUM(K19:K22)</f>
        <v>0</v>
      </c>
    </row>
    <row r="24" spans="1:11" ht="25.5" x14ac:dyDescent="0.2">
      <c r="A24" s="2419">
        <v>5</v>
      </c>
      <c r="B24" s="437" t="s">
        <v>1144</v>
      </c>
      <c r="C24" s="434">
        <v>300</v>
      </c>
      <c r="D24" s="426">
        <v>150</v>
      </c>
      <c r="E24" s="427">
        <f t="shared" si="1"/>
        <v>45000</v>
      </c>
      <c r="F24" s="425">
        <v>300</v>
      </c>
      <c r="G24" s="426">
        <v>150</v>
      </c>
      <c r="H24" s="427">
        <f t="shared" ref="H24:H28" si="4">ROUND(F24*G24,2)</f>
        <v>45000</v>
      </c>
      <c r="I24" s="425">
        <v>300</v>
      </c>
      <c r="J24" s="426">
        <v>150</v>
      </c>
      <c r="K24" s="427">
        <f t="shared" ref="K24:K28" si="5">ROUND(I24*J24,2)</f>
        <v>45000</v>
      </c>
    </row>
    <row r="25" spans="1:11" x14ac:dyDescent="0.2">
      <c r="A25" s="2420"/>
      <c r="B25" s="436"/>
      <c r="C25" s="423"/>
      <c r="D25" s="322"/>
      <c r="E25" s="305">
        <f t="shared" si="1"/>
        <v>0</v>
      </c>
      <c r="F25" s="424"/>
      <c r="G25" s="322"/>
      <c r="H25" s="305">
        <f t="shared" si="4"/>
        <v>0</v>
      </c>
      <c r="I25" s="424"/>
      <c r="J25" s="322"/>
      <c r="K25" s="305">
        <f t="shared" si="5"/>
        <v>0</v>
      </c>
    </row>
    <row r="26" spans="1:11" x14ac:dyDescent="0.2">
      <c r="A26" s="2420"/>
      <c r="B26" s="436"/>
      <c r="C26" s="423"/>
      <c r="D26" s="322"/>
      <c r="E26" s="305">
        <f t="shared" si="1"/>
        <v>0</v>
      </c>
      <c r="F26" s="424"/>
      <c r="G26" s="322"/>
      <c r="H26" s="305">
        <f t="shared" si="4"/>
        <v>0</v>
      </c>
      <c r="I26" s="424"/>
      <c r="J26" s="322"/>
      <c r="K26" s="305">
        <f t="shared" si="5"/>
        <v>0</v>
      </c>
    </row>
    <row r="27" spans="1:11" x14ac:dyDescent="0.2">
      <c r="A27" s="2420"/>
      <c r="B27" s="436"/>
      <c r="C27" s="423"/>
      <c r="D27" s="322"/>
      <c r="E27" s="305">
        <f t="shared" si="1"/>
        <v>0</v>
      </c>
      <c r="F27" s="424"/>
      <c r="G27" s="322"/>
      <c r="H27" s="305">
        <f t="shared" si="4"/>
        <v>0</v>
      </c>
      <c r="I27" s="424"/>
      <c r="J27" s="322"/>
      <c r="K27" s="305">
        <f t="shared" si="5"/>
        <v>0</v>
      </c>
    </row>
    <row r="28" spans="1:11" x14ac:dyDescent="0.2">
      <c r="A28" s="2420"/>
      <c r="B28" s="436"/>
      <c r="C28" s="423"/>
      <c r="D28" s="322"/>
      <c r="E28" s="305">
        <f t="shared" si="1"/>
        <v>0</v>
      </c>
      <c r="F28" s="424"/>
      <c r="G28" s="322"/>
      <c r="H28" s="305">
        <f t="shared" si="4"/>
        <v>0</v>
      </c>
      <c r="I28" s="424"/>
      <c r="J28" s="322"/>
      <c r="K28" s="305">
        <f t="shared" si="5"/>
        <v>0</v>
      </c>
    </row>
    <row r="29" spans="1:11" ht="13.5" thickBot="1" x14ac:dyDescent="0.25">
      <c r="A29" s="2421"/>
      <c r="B29" s="438" t="s">
        <v>170</v>
      </c>
      <c r="C29" s="435"/>
      <c r="D29" s="431"/>
      <c r="E29" s="433">
        <f>SUM(E24:E28)</f>
        <v>45000</v>
      </c>
      <c r="F29" s="430"/>
      <c r="G29" s="431"/>
      <c r="H29" s="433">
        <f>SUM(H24:H28)</f>
        <v>45000</v>
      </c>
      <c r="I29" s="430"/>
      <c r="J29" s="431"/>
      <c r="K29" s="433">
        <f>SUM(K24:K28)</f>
        <v>45000</v>
      </c>
    </row>
    <row r="30" spans="1:11" ht="25.5" x14ac:dyDescent="0.2">
      <c r="A30" s="2419">
        <v>2</v>
      </c>
      <c r="B30" s="437" t="s">
        <v>1144</v>
      </c>
      <c r="C30" s="376">
        <v>75</v>
      </c>
      <c r="D30" s="428">
        <v>149.33333329999999</v>
      </c>
      <c r="E30" s="429">
        <f t="shared" si="1"/>
        <v>11200</v>
      </c>
      <c r="F30" s="374"/>
      <c r="G30" s="428"/>
      <c r="H30" s="429">
        <f t="shared" ref="H30:H33" si="6">ROUND(F30*G30,2)</f>
        <v>0</v>
      </c>
      <c r="I30" s="374"/>
      <c r="J30" s="428"/>
      <c r="K30" s="429">
        <f t="shared" ref="K30:K33" si="7">ROUND(I30*J30,2)</f>
        <v>0</v>
      </c>
    </row>
    <row r="31" spans="1:11" x14ac:dyDescent="0.2">
      <c r="A31" s="2420"/>
      <c r="B31" s="436"/>
      <c r="C31" s="434"/>
      <c r="D31" s="426"/>
      <c r="E31" s="305">
        <f t="shared" si="1"/>
        <v>0</v>
      </c>
      <c r="F31" s="425"/>
      <c r="G31" s="426"/>
      <c r="H31" s="305">
        <f t="shared" si="6"/>
        <v>0</v>
      </c>
      <c r="I31" s="425"/>
      <c r="J31" s="426"/>
      <c r="K31" s="305">
        <f t="shared" si="7"/>
        <v>0</v>
      </c>
    </row>
    <row r="32" spans="1:11" x14ac:dyDescent="0.2">
      <c r="A32" s="2420"/>
      <c r="B32" s="436"/>
      <c r="C32" s="434"/>
      <c r="D32" s="426"/>
      <c r="E32" s="305">
        <f t="shared" si="1"/>
        <v>0</v>
      </c>
      <c r="F32" s="425"/>
      <c r="G32" s="426"/>
      <c r="H32" s="305">
        <f t="shared" si="6"/>
        <v>0</v>
      </c>
      <c r="I32" s="425"/>
      <c r="J32" s="426"/>
      <c r="K32" s="305">
        <f t="shared" si="7"/>
        <v>0</v>
      </c>
    </row>
    <row r="33" spans="1:11" x14ac:dyDescent="0.2">
      <c r="A33" s="2420"/>
      <c r="B33" s="436"/>
      <c r="C33" s="434"/>
      <c r="D33" s="426"/>
      <c r="E33" s="305">
        <f t="shared" si="1"/>
        <v>0</v>
      </c>
      <c r="F33" s="425"/>
      <c r="G33" s="426"/>
      <c r="H33" s="305">
        <f t="shared" si="6"/>
        <v>0</v>
      </c>
      <c r="I33" s="425"/>
      <c r="J33" s="426"/>
      <c r="K33" s="305">
        <f t="shared" si="7"/>
        <v>0</v>
      </c>
    </row>
    <row r="34" spans="1:11" x14ac:dyDescent="0.2">
      <c r="A34" s="2420"/>
      <c r="B34" s="436"/>
      <c r="C34" s="423"/>
      <c r="D34" s="322"/>
      <c r="E34" s="305">
        <f>ROUND(C34*D34,2)</f>
        <v>0</v>
      </c>
      <c r="F34" s="424"/>
      <c r="G34" s="322"/>
      <c r="H34" s="305">
        <f>ROUND(F34*G34,2)</f>
        <v>0</v>
      </c>
      <c r="I34" s="424"/>
      <c r="J34" s="322"/>
      <c r="K34" s="305">
        <f>ROUND(I34*J34,2)</f>
        <v>0</v>
      </c>
    </row>
    <row r="35" spans="1:11" ht="13.5" thickBot="1" x14ac:dyDescent="0.25">
      <c r="A35" s="2421"/>
      <c r="B35" s="438" t="s">
        <v>170</v>
      </c>
      <c r="C35" s="435"/>
      <c r="D35" s="431"/>
      <c r="E35" s="433">
        <f>SUM(E30:E34)</f>
        <v>11200</v>
      </c>
      <c r="F35" s="430"/>
      <c r="G35" s="431"/>
      <c r="H35" s="433">
        <f>SUM(H30:H34)</f>
        <v>0</v>
      </c>
      <c r="I35" s="430"/>
      <c r="J35" s="431"/>
      <c r="K35" s="433">
        <f>SUM(K30:K34)</f>
        <v>0</v>
      </c>
    </row>
    <row r="36" spans="1:11" ht="13.5" thickBot="1" x14ac:dyDescent="0.25">
      <c r="A36" s="439"/>
      <c r="B36" s="440" t="s">
        <v>185</v>
      </c>
      <c r="C36" s="441" t="s">
        <v>187</v>
      </c>
      <c r="D36" s="442" t="s">
        <v>187</v>
      </c>
      <c r="E36" s="443">
        <f>+E35+E29+E23</f>
        <v>56200</v>
      </c>
      <c r="F36" s="444" t="s">
        <v>187</v>
      </c>
      <c r="G36" s="442" t="s">
        <v>187</v>
      </c>
      <c r="H36" s="443">
        <f>+H35+H29+H23</f>
        <v>45000</v>
      </c>
      <c r="I36" s="444" t="s">
        <v>187</v>
      </c>
      <c r="J36" s="442" t="s">
        <v>187</v>
      </c>
      <c r="K36" s="443">
        <f>+K35+K29+K23</f>
        <v>45000</v>
      </c>
    </row>
  </sheetData>
  <mergeCells count="24">
    <mergeCell ref="A1:F1"/>
    <mergeCell ref="A2:L2"/>
    <mergeCell ref="A3:K3"/>
    <mergeCell ref="A4:G5"/>
    <mergeCell ref="A6:G6"/>
    <mergeCell ref="H4:H5"/>
    <mergeCell ref="I4:K4"/>
    <mergeCell ref="A7:G7"/>
    <mergeCell ref="B12:K12"/>
    <mergeCell ref="A8:G8"/>
    <mergeCell ref="A9:G9"/>
    <mergeCell ref="A10:G10"/>
    <mergeCell ref="A11:G11"/>
    <mergeCell ref="A19:A23"/>
    <mergeCell ref="A24:A29"/>
    <mergeCell ref="A30:A35"/>
    <mergeCell ref="B13:F13"/>
    <mergeCell ref="A14:K14"/>
    <mergeCell ref="A15:A17"/>
    <mergeCell ref="B15:B17"/>
    <mergeCell ref="C15:K15"/>
    <mergeCell ref="C16:E16"/>
    <mergeCell ref="F16:H16"/>
    <mergeCell ref="I16:K16"/>
  </mergeCells>
  <pageMargins left="0.70866141732283472" right="0.70866141732283472" top="0.74803149606299213" bottom="0.74803149606299213" header="0.31496062992125984" footer="0.31496062992125984"/>
  <pageSetup paperSize="9" scale="91" fitToHeight="1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Лист35">
    <tabColor theme="0"/>
    <pageSetUpPr fitToPage="1"/>
  </sheetPr>
  <dimension ref="A1:N48"/>
  <sheetViews>
    <sheetView view="pageBreakPreview" zoomScale="90" zoomScaleNormal="100" zoomScaleSheetLayoutView="90" workbookViewId="0">
      <selection activeCell="A38" sqref="A38:XFD38"/>
    </sheetView>
  </sheetViews>
  <sheetFormatPr defaultColWidth="9.140625" defaultRowHeight="12.75" x14ac:dyDescent="0.2"/>
  <cols>
    <col min="1" max="1" width="9.140625" style="170" customWidth="1"/>
    <col min="2" max="2" width="31.7109375" style="107" customWidth="1"/>
    <col min="3" max="3" width="26.7109375" style="107" customWidth="1"/>
    <col min="4" max="12" width="11.5703125" style="107" customWidth="1"/>
    <col min="13" max="13" width="11.140625" style="107" customWidth="1"/>
    <col min="14" max="16384" width="9.140625" style="107"/>
  </cols>
  <sheetData>
    <row r="1" spans="1:14" s="159" customFormat="1" ht="15.6" customHeight="1" x14ac:dyDescent="0.2">
      <c r="A1" s="1970" t="s">
        <v>676</v>
      </c>
      <c r="B1" s="1970"/>
      <c r="C1" s="1970"/>
      <c r="D1" s="1970"/>
      <c r="E1" s="1970"/>
      <c r="F1" s="1970"/>
      <c r="G1" s="1970"/>
      <c r="H1" s="1970"/>
      <c r="I1" s="1970"/>
      <c r="J1" s="1970"/>
      <c r="K1" s="1970"/>
      <c r="L1" s="1970"/>
    </row>
    <row r="2" spans="1:14" s="300" customFormat="1" ht="15.6" customHeight="1" x14ac:dyDescent="0.2">
      <c r="A2" s="2098"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2098"/>
      <c r="C2" s="2098"/>
      <c r="D2" s="2098"/>
      <c r="E2" s="2098"/>
      <c r="F2" s="2098"/>
      <c r="G2" s="2098"/>
      <c r="H2" s="2098"/>
      <c r="I2" s="2098"/>
      <c r="J2" s="2098"/>
      <c r="K2" s="2098"/>
      <c r="L2" s="2098"/>
      <c r="M2" s="416"/>
      <c r="N2" s="299"/>
    </row>
    <row r="3" spans="1:14" s="301" customFormat="1" x14ac:dyDescent="0.2">
      <c r="A3" s="2099" t="str">
        <f>+'Прилож.№ 1_Раздел1'!B17</f>
        <v>14 октября</v>
      </c>
      <c r="B3" s="2099"/>
      <c r="C3" s="2099"/>
      <c r="D3" s="2099"/>
      <c r="E3" s="2099"/>
      <c r="F3" s="2099"/>
      <c r="G3" s="2099"/>
      <c r="H3" s="2099"/>
      <c r="I3" s="2099"/>
      <c r="J3" s="2099"/>
      <c r="K3" s="2099"/>
    </row>
    <row r="4" spans="1:14" s="159" customFormat="1" ht="4.5" customHeight="1" thickBot="1" x14ac:dyDescent="0.25">
      <c r="A4" s="1778"/>
      <c r="B4" s="1778"/>
      <c r="C4" s="1778"/>
      <c r="D4" s="1778"/>
      <c r="E4" s="1778"/>
      <c r="F4" s="1778"/>
    </row>
    <row r="5" spans="1:14" ht="13.15" customHeight="1" x14ac:dyDescent="0.2">
      <c r="A5" s="1809" t="s">
        <v>423</v>
      </c>
      <c r="B5" s="1810"/>
      <c r="C5" s="1810"/>
      <c r="D5" s="1810"/>
      <c r="E5" s="1810"/>
      <c r="F5" s="1810"/>
      <c r="G5" s="1811"/>
      <c r="H5" s="1817" t="s">
        <v>422</v>
      </c>
      <c r="I5" s="1819" t="s">
        <v>209</v>
      </c>
      <c r="J5" s="1820"/>
      <c r="K5" s="1821"/>
    </row>
    <row r="6" spans="1:14" x14ac:dyDescent="0.2">
      <c r="A6" s="1812"/>
      <c r="B6" s="1813"/>
      <c r="C6" s="1813"/>
      <c r="D6" s="1813"/>
      <c r="E6" s="1813"/>
      <c r="F6" s="1813"/>
      <c r="G6" s="1814"/>
      <c r="H6" s="1818"/>
      <c r="I6" s="324" t="s">
        <v>526</v>
      </c>
      <c r="J6" s="324" t="s">
        <v>525</v>
      </c>
      <c r="K6" s="289" t="s">
        <v>525</v>
      </c>
    </row>
    <row r="7" spans="1:14" ht="13.15" customHeight="1" thickBot="1" x14ac:dyDescent="0.25">
      <c r="A7" s="2239">
        <v>1</v>
      </c>
      <c r="B7" s="2240"/>
      <c r="C7" s="2240"/>
      <c r="D7" s="2240"/>
      <c r="E7" s="2240"/>
      <c r="F7" s="2240"/>
      <c r="G7" s="2241"/>
      <c r="H7" s="290">
        <v>2</v>
      </c>
      <c r="I7" s="290">
        <v>3</v>
      </c>
      <c r="J7" s="290">
        <v>4</v>
      </c>
      <c r="K7" s="291">
        <v>5</v>
      </c>
    </row>
    <row r="8" spans="1:14" ht="13.15" customHeight="1" x14ac:dyDescent="0.2">
      <c r="A8" s="2310" t="s">
        <v>446</v>
      </c>
      <c r="B8" s="2311"/>
      <c r="C8" s="2311"/>
      <c r="D8" s="2311"/>
      <c r="E8" s="2311"/>
      <c r="F8" s="2311"/>
      <c r="G8" s="2312"/>
      <c r="H8" s="323"/>
      <c r="I8" s="165">
        <f>+I10+I11+I12</f>
        <v>0</v>
      </c>
      <c r="J8" s="165">
        <f t="shared" ref="J8:K8" si="0">+J10+J11+J12</f>
        <v>0</v>
      </c>
      <c r="K8" s="393">
        <f t="shared" si="0"/>
        <v>0</v>
      </c>
    </row>
    <row r="9" spans="1:14" ht="13.15" customHeight="1" x14ac:dyDescent="0.2">
      <c r="A9" s="2313" t="s">
        <v>421</v>
      </c>
      <c r="B9" s="2314"/>
      <c r="C9" s="2314"/>
      <c r="D9" s="2314"/>
      <c r="E9" s="2314"/>
      <c r="F9" s="2314"/>
      <c r="G9" s="2315"/>
      <c r="H9" s="155"/>
      <c r="I9" s="100"/>
      <c r="J9" s="100"/>
      <c r="K9" s="292"/>
    </row>
    <row r="10" spans="1:14" ht="14.25" customHeight="1" x14ac:dyDescent="0.2">
      <c r="A10" s="2313" t="s">
        <v>347</v>
      </c>
      <c r="B10" s="2314"/>
      <c r="C10" s="2314"/>
      <c r="D10" s="2314"/>
      <c r="E10" s="2314"/>
      <c r="F10" s="2314"/>
      <c r="G10" s="2315"/>
      <c r="H10" s="155">
        <v>4</v>
      </c>
      <c r="I10" s="100">
        <f>+E24</f>
        <v>0</v>
      </c>
      <c r="J10" s="100">
        <f>+H24</f>
        <v>0</v>
      </c>
      <c r="K10" s="292">
        <f>+K24</f>
        <v>0</v>
      </c>
    </row>
    <row r="11" spans="1:14" ht="14.25" customHeight="1" x14ac:dyDescent="0.2">
      <c r="A11" s="2313" t="s">
        <v>348</v>
      </c>
      <c r="B11" s="2314"/>
      <c r="C11" s="2314"/>
      <c r="D11" s="2314"/>
      <c r="E11" s="2314"/>
      <c r="F11" s="2314"/>
      <c r="G11" s="2315"/>
      <c r="H11" s="155">
        <v>5</v>
      </c>
      <c r="I11" s="100">
        <f>+E30</f>
        <v>0</v>
      </c>
      <c r="J11" s="100">
        <f>+H30</f>
        <v>0</v>
      </c>
      <c r="K11" s="292">
        <f>+K30</f>
        <v>0</v>
      </c>
    </row>
    <row r="12" spans="1:14" ht="14.25" customHeight="1" thickBot="1" x14ac:dyDescent="0.25">
      <c r="A12" s="2323" t="s">
        <v>349</v>
      </c>
      <c r="B12" s="2324"/>
      <c r="C12" s="2324"/>
      <c r="D12" s="2324"/>
      <c r="E12" s="2324"/>
      <c r="F12" s="2324"/>
      <c r="G12" s="2325"/>
      <c r="H12" s="293">
        <v>2</v>
      </c>
      <c r="I12" s="283">
        <f>+E36</f>
        <v>0</v>
      </c>
      <c r="J12" s="283">
        <f>+H36</f>
        <v>0</v>
      </c>
      <c r="K12" s="294">
        <f>+K36</f>
        <v>0</v>
      </c>
    </row>
    <row r="13" spans="1:14" s="160" customFormat="1" ht="14.25" customHeight="1" x14ac:dyDescent="0.2">
      <c r="A13" s="154" t="s">
        <v>345</v>
      </c>
      <c r="B13" s="2218" t="s">
        <v>677</v>
      </c>
      <c r="C13" s="2218"/>
      <c r="D13" s="2218"/>
      <c r="E13" s="2218"/>
      <c r="F13" s="2218"/>
    </row>
    <row r="14" spans="1:14" s="160" customFormat="1" ht="14.25" customHeight="1" x14ac:dyDescent="0.2">
      <c r="A14" s="154" t="s">
        <v>346</v>
      </c>
      <c r="B14" s="1799" t="s">
        <v>672</v>
      </c>
      <c r="C14" s="1799"/>
      <c r="D14" s="1799"/>
      <c r="E14" s="1799"/>
      <c r="F14" s="1799"/>
    </row>
    <row r="15" spans="1:14" ht="14.25" customHeight="1" thickBot="1" x14ac:dyDescent="0.25">
      <c r="A15" s="1799" t="s">
        <v>679</v>
      </c>
      <c r="B15" s="1799"/>
      <c r="C15" s="1799"/>
      <c r="D15" s="1799"/>
      <c r="E15" s="1799"/>
      <c r="F15" s="1799"/>
    </row>
    <row r="16" spans="1:14" ht="15" customHeight="1" thickBot="1" x14ac:dyDescent="0.25">
      <c r="A16" s="2278" t="s">
        <v>422</v>
      </c>
      <c r="B16" s="2279" t="s">
        <v>678</v>
      </c>
      <c r="C16" s="2328" t="s">
        <v>209</v>
      </c>
      <c r="D16" s="2293"/>
      <c r="E16" s="2293"/>
      <c r="F16" s="2293"/>
      <c r="G16" s="2293"/>
      <c r="H16" s="2293"/>
      <c r="I16" s="2293"/>
      <c r="J16" s="2293"/>
      <c r="K16" s="2329"/>
    </row>
    <row r="17" spans="1:11" ht="15" customHeight="1" x14ac:dyDescent="0.2">
      <c r="A17" s="2417"/>
      <c r="B17" s="2326"/>
      <c r="C17" s="2330" t="s">
        <v>526</v>
      </c>
      <c r="D17" s="2278"/>
      <c r="E17" s="2279"/>
      <c r="F17" s="2277" t="s">
        <v>526</v>
      </c>
      <c r="G17" s="2278"/>
      <c r="H17" s="2279"/>
      <c r="I17" s="2277" t="s">
        <v>526</v>
      </c>
      <c r="J17" s="2278"/>
      <c r="K17" s="2279"/>
    </row>
    <row r="18" spans="1:11" ht="40.15" customHeight="1" thickBot="1" x14ac:dyDescent="0.25">
      <c r="A18" s="2418"/>
      <c r="B18" s="2416"/>
      <c r="C18" s="445" t="s">
        <v>31</v>
      </c>
      <c r="D18" s="329" t="s">
        <v>32</v>
      </c>
      <c r="E18" s="446" t="s">
        <v>221</v>
      </c>
      <c r="F18" s="447" t="s">
        <v>31</v>
      </c>
      <c r="G18" s="329" t="s">
        <v>32</v>
      </c>
      <c r="H18" s="446" t="s">
        <v>221</v>
      </c>
      <c r="I18" s="447" t="s">
        <v>31</v>
      </c>
      <c r="J18" s="329" t="s">
        <v>32</v>
      </c>
      <c r="K18" s="446" t="s">
        <v>221</v>
      </c>
    </row>
    <row r="19" spans="1:11" ht="8.4499999999999993" customHeight="1" thickBot="1" x14ac:dyDescent="0.25">
      <c r="A19" s="449">
        <v>2</v>
      </c>
      <c r="B19" s="453">
        <v>3</v>
      </c>
      <c r="C19" s="450">
        <v>4</v>
      </c>
      <c r="D19" s="451">
        <v>5</v>
      </c>
      <c r="E19" s="452">
        <v>6</v>
      </c>
      <c r="F19" s="448">
        <v>4</v>
      </c>
      <c r="G19" s="451">
        <v>5</v>
      </c>
      <c r="H19" s="452">
        <v>6</v>
      </c>
      <c r="I19" s="448">
        <v>4</v>
      </c>
      <c r="J19" s="451">
        <v>5</v>
      </c>
      <c r="K19" s="452">
        <v>6</v>
      </c>
    </row>
    <row r="20" spans="1:11" x14ac:dyDescent="0.2">
      <c r="A20" s="2419">
        <v>4</v>
      </c>
      <c r="B20" s="437"/>
      <c r="C20" s="376"/>
      <c r="D20" s="428"/>
      <c r="E20" s="429">
        <f>ROUND(C20*D20,2)</f>
        <v>0</v>
      </c>
      <c r="F20" s="374"/>
      <c r="G20" s="428"/>
      <c r="H20" s="429">
        <f>ROUND(F20*G20,2)</f>
        <v>0</v>
      </c>
      <c r="I20" s="374"/>
      <c r="J20" s="428"/>
      <c r="K20" s="429">
        <f>ROUND(I20*J20,2)</f>
        <v>0</v>
      </c>
    </row>
    <row r="21" spans="1:11" x14ac:dyDescent="0.2">
      <c r="A21" s="2420"/>
      <c r="B21" s="436"/>
      <c r="C21" s="423"/>
      <c r="D21" s="322"/>
      <c r="E21" s="305">
        <f t="shared" ref="E21:E34" si="1">ROUND(C21*D21,2)</f>
        <v>0</v>
      </c>
      <c r="F21" s="424"/>
      <c r="G21" s="322"/>
      <c r="H21" s="305">
        <f t="shared" ref="H21:H22" si="2">ROUND(F21*G21,2)</f>
        <v>0</v>
      </c>
      <c r="I21" s="424"/>
      <c r="J21" s="322"/>
      <c r="K21" s="305">
        <f t="shared" ref="K21:K22" si="3">ROUND(I21*J21,2)</f>
        <v>0</v>
      </c>
    </row>
    <row r="22" spans="1:11" x14ac:dyDescent="0.2">
      <c r="A22" s="2420"/>
      <c r="B22" s="436"/>
      <c r="C22" s="423"/>
      <c r="D22" s="322"/>
      <c r="E22" s="305">
        <f t="shared" si="1"/>
        <v>0</v>
      </c>
      <c r="F22" s="424"/>
      <c r="G22" s="322"/>
      <c r="H22" s="305">
        <f t="shared" si="2"/>
        <v>0</v>
      </c>
      <c r="I22" s="424"/>
      <c r="J22" s="322"/>
      <c r="K22" s="305">
        <f t="shared" si="3"/>
        <v>0</v>
      </c>
    </row>
    <row r="23" spans="1:11" x14ac:dyDescent="0.2">
      <c r="A23" s="2420"/>
      <c r="B23" s="436"/>
      <c r="C23" s="423"/>
      <c r="D23" s="322"/>
      <c r="E23" s="305">
        <f>ROUND(C23*D23,2)</f>
        <v>0</v>
      </c>
      <c r="F23" s="424"/>
      <c r="G23" s="322"/>
      <c r="H23" s="305">
        <f>ROUND(F23*G23,2)</f>
        <v>0</v>
      </c>
      <c r="I23" s="424"/>
      <c r="J23" s="322"/>
      <c r="K23" s="305">
        <f>ROUND(I23*J23,2)</f>
        <v>0</v>
      </c>
    </row>
    <row r="24" spans="1:11" ht="13.5" thickBot="1" x14ac:dyDescent="0.25">
      <c r="A24" s="2421"/>
      <c r="B24" s="438" t="s">
        <v>170</v>
      </c>
      <c r="C24" s="388"/>
      <c r="D24" s="432"/>
      <c r="E24" s="433">
        <f>SUM(E20:E23)</f>
        <v>0</v>
      </c>
      <c r="F24" s="391"/>
      <c r="G24" s="432"/>
      <c r="H24" s="433">
        <f>SUM(H20:H23)</f>
        <v>0</v>
      </c>
      <c r="I24" s="391"/>
      <c r="J24" s="432"/>
      <c r="K24" s="433">
        <f>SUM(K20:K23)</f>
        <v>0</v>
      </c>
    </row>
    <row r="25" spans="1:11" x14ac:dyDescent="0.2">
      <c r="A25" s="2419">
        <v>5</v>
      </c>
      <c r="B25" s="437"/>
      <c r="C25" s="434"/>
      <c r="D25" s="426"/>
      <c r="E25" s="427">
        <f t="shared" si="1"/>
        <v>0</v>
      </c>
      <c r="F25" s="425"/>
      <c r="G25" s="426"/>
      <c r="H25" s="427">
        <f t="shared" ref="H25:H29" si="4">ROUND(F25*G25,2)</f>
        <v>0</v>
      </c>
      <c r="I25" s="425"/>
      <c r="J25" s="426"/>
      <c r="K25" s="427">
        <f t="shared" ref="K25:K29" si="5">ROUND(I25*J25,2)</f>
        <v>0</v>
      </c>
    </row>
    <row r="26" spans="1:11" x14ac:dyDescent="0.2">
      <c r="A26" s="2420"/>
      <c r="B26" s="436"/>
      <c r="C26" s="423"/>
      <c r="D26" s="322"/>
      <c r="E26" s="305">
        <f t="shared" si="1"/>
        <v>0</v>
      </c>
      <c r="F26" s="424"/>
      <c r="G26" s="322"/>
      <c r="H26" s="305">
        <f t="shared" si="4"/>
        <v>0</v>
      </c>
      <c r="I26" s="424"/>
      <c r="J26" s="322"/>
      <c r="K26" s="305">
        <f t="shared" si="5"/>
        <v>0</v>
      </c>
    </row>
    <row r="27" spans="1:11" x14ac:dyDescent="0.2">
      <c r="A27" s="2420"/>
      <c r="B27" s="436"/>
      <c r="C27" s="423"/>
      <c r="D27" s="322"/>
      <c r="E27" s="305">
        <f t="shared" si="1"/>
        <v>0</v>
      </c>
      <c r="F27" s="424"/>
      <c r="G27" s="322"/>
      <c r="H27" s="305">
        <f t="shared" si="4"/>
        <v>0</v>
      </c>
      <c r="I27" s="424"/>
      <c r="J27" s="322"/>
      <c r="K27" s="305">
        <f t="shared" si="5"/>
        <v>0</v>
      </c>
    </row>
    <row r="28" spans="1:11" x14ac:dyDescent="0.2">
      <c r="A28" s="2420"/>
      <c r="B28" s="436"/>
      <c r="C28" s="423"/>
      <c r="D28" s="322"/>
      <c r="E28" s="305">
        <f t="shared" si="1"/>
        <v>0</v>
      </c>
      <c r="F28" s="424"/>
      <c r="G28" s="322"/>
      <c r="H28" s="305">
        <f t="shared" si="4"/>
        <v>0</v>
      </c>
      <c r="I28" s="424"/>
      <c r="J28" s="322"/>
      <c r="K28" s="305">
        <f t="shared" si="5"/>
        <v>0</v>
      </c>
    </row>
    <row r="29" spans="1:11" x14ac:dyDescent="0.2">
      <c r="A29" s="2420"/>
      <c r="B29" s="436"/>
      <c r="C29" s="423"/>
      <c r="D29" s="322"/>
      <c r="E29" s="305">
        <f t="shared" si="1"/>
        <v>0</v>
      </c>
      <c r="F29" s="424"/>
      <c r="G29" s="322"/>
      <c r="H29" s="305">
        <f t="shared" si="4"/>
        <v>0</v>
      </c>
      <c r="I29" s="424"/>
      <c r="J29" s="322"/>
      <c r="K29" s="305">
        <f t="shared" si="5"/>
        <v>0</v>
      </c>
    </row>
    <row r="30" spans="1:11" ht="13.5" thickBot="1" x14ac:dyDescent="0.25">
      <c r="A30" s="2421"/>
      <c r="B30" s="438" t="s">
        <v>170</v>
      </c>
      <c r="C30" s="435"/>
      <c r="D30" s="431"/>
      <c r="E30" s="433">
        <f>SUM(E25:E29)</f>
        <v>0</v>
      </c>
      <c r="F30" s="430"/>
      <c r="G30" s="431"/>
      <c r="H30" s="433">
        <f>SUM(H25:H29)</f>
        <v>0</v>
      </c>
      <c r="I30" s="430"/>
      <c r="J30" s="431"/>
      <c r="K30" s="433">
        <f>SUM(K25:K29)</f>
        <v>0</v>
      </c>
    </row>
    <row r="31" spans="1:11" x14ac:dyDescent="0.2">
      <c r="A31" s="2419">
        <v>2</v>
      </c>
      <c r="B31" s="437"/>
      <c r="C31" s="376"/>
      <c r="D31" s="428"/>
      <c r="E31" s="429">
        <f t="shared" si="1"/>
        <v>0</v>
      </c>
      <c r="F31" s="374"/>
      <c r="G31" s="428"/>
      <c r="H31" s="429">
        <f t="shared" ref="H31:H34" si="6">ROUND(F31*G31,2)</f>
        <v>0</v>
      </c>
      <c r="I31" s="374"/>
      <c r="J31" s="428"/>
      <c r="K31" s="429">
        <f t="shared" ref="K31:K34" si="7">ROUND(I31*J31,2)</f>
        <v>0</v>
      </c>
    </row>
    <row r="32" spans="1:11" x14ac:dyDescent="0.2">
      <c r="A32" s="2420"/>
      <c r="B32" s="436"/>
      <c r="C32" s="434"/>
      <c r="D32" s="426"/>
      <c r="E32" s="305">
        <f t="shared" si="1"/>
        <v>0</v>
      </c>
      <c r="F32" s="425"/>
      <c r="G32" s="426"/>
      <c r="H32" s="305">
        <f t="shared" si="6"/>
        <v>0</v>
      </c>
      <c r="I32" s="425"/>
      <c r="J32" s="426"/>
      <c r="K32" s="305">
        <f t="shared" si="7"/>
        <v>0</v>
      </c>
    </row>
    <row r="33" spans="1:12" x14ac:dyDescent="0.2">
      <c r="A33" s="2420"/>
      <c r="B33" s="436"/>
      <c r="C33" s="434"/>
      <c r="D33" s="426"/>
      <c r="E33" s="305">
        <f t="shared" si="1"/>
        <v>0</v>
      </c>
      <c r="F33" s="425"/>
      <c r="G33" s="426"/>
      <c r="H33" s="305">
        <f t="shared" si="6"/>
        <v>0</v>
      </c>
      <c r="I33" s="425"/>
      <c r="J33" s="426"/>
      <c r="K33" s="305">
        <f t="shared" si="7"/>
        <v>0</v>
      </c>
    </row>
    <row r="34" spans="1:12" x14ac:dyDescent="0.2">
      <c r="A34" s="2420"/>
      <c r="B34" s="436"/>
      <c r="C34" s="434"/>
      <c r="D34" s="426"/>
      <c r="E34" s="305">
        <f t="shared" si="1"/>
        <v>0</v>
      </c>
      <c r="F34" s="425"/>
      <c r="G34" s="426"/>
      <c r="H34" s="305">
        <f t="shared" si="6"/>
        <v>0</v>
      </c>
      <c r="I34" s="425"/>
      <c r="J34" s="426"/>
      <c r="K34" s="305">
        <f t="shared" si="7"/>
        <v>0</v>
      </c>
    </row>
    <row r="35" spans="1:12" x14ac:dyDescent="0.2">
      <c r="A35" s="2420"/>
      <c r="B35" s="436"/>
      <c r="C35" s="423"/>
      <c r="D35" s="322"/>
      <c r="E35" s="305">
        <f>ROUND(C35*D35,2)</f>
        <v>0</v>
      </c>
      <c r="F35" s="424"/>
      <c r="G35" s="322"/>
      <c r="H35" s="305">
        <f>ROUND(F35*G35,2)</f>
        <v>0</v>
      </c>
      <c r="I35" s="424"/>
      <c r="J35" s="322"/>
      <c r="K35" s="305">
        <f>ROUND(I35*J35,2)</f>
        <v>0</v>
      </c>
    </row>
    <row r="36" spans="1:12" ht="13.5" thickBot="1" x14ac:dyDescent="0.25">
      <c r="A36" s="2421"/>
      <c r="B36" s="438" t="s">
        <v>170</v>
      </c>
      <c r="C36" s="435"/>
      <c r="D36" s="431"/>
      <c r="E36" s="433">
        <f>SUM(E31:E35)</f>
        <v>0</v>
      </c>
      <c r="F36" s="430"/>
      <c r="G36" s="431"/>
      <c r="H36" s="433">
        <f>SUM(H31:H35)</f>
        <v>0</v>
      </c>
      <c r="I36" s="430"/>
      <c r="J36" s="431"/>
      <c r="K36" s="433">
        <f>SUM(K31:K35)</f>
        <v>0</v>
      </c>
    </row>
    <row r="37" spans="1:12" ht="13.5" thickBot="1" x14ac:dyDescent="0.25">
      <c r="A37" s="439"/>
      <c r="B37" s="440" t="s">
        <v>185</v>
      </c>
      <c r="C37" s="441" t="s">
        <v>187</v>
      </c>
      <c r="D37" s="442" t="s">
        <v>187</v>
      </c>
      <c r="E37" s="443">
        <f>+E36+E30+E24</f>
        <v>0</v>
      </c>
      <c r="F37" s="444" t="s">
        <v>187</v>
      </c>
      <c r="G37" s="442" t="s">
        <v>187</v>
      </c>
      <c r="H37" s="443">
        <f>+H36+H30+H24</f>
        <v>0</v>
      </c>
      <c r="I37" s="444" t="s">
        <v>187</v>
      </c>
      <c r="J37" s="442" t="s">
        <v>187</v>
      </c>
      <c r="K37" s="443">
        <f>+K36+K30+K24</f>
        <v>0</v>
      </c>
    </row>
    <row r="38" spans="1:12" s="455" customFormat="1" ht="26.45" customHeight="1" x14ac:dyDescent="0.2">
      <c r="A38" s="2424"/>
      <c r="B38" s="2424"/>
      <c r="F38" s="456"/>
      <c r="I38" s="456"/>
      <c r="L38" s="456"/>
    </row>
    <row r="48" spans="1:12" x14ac:dyDescent="0.2">
      <c r="A48" s="170" t="s">
        <v>557</v>
      </c>
    </row>
  </sheetData>
  <mergeCells count="26">
    <mergeCell ref="F17:H17"/>
    <mergeCell ref="I17:K17"/>
    <mergeCell ref="A1:L1"/>
    <mergeCell ref="A2:L2"/>
    <mergeCell ref="A5:G6"/>
    <mergeCell ref="A7:G7"/>
    <mergeCell ref="A3:K3"/>
    <mergeCell ref="A4:F4"/>
    <mergeCell ref="H5:H6"/>
    <mergeCell ref="I5:K5"/>
    <mergeCell ref="A20:A24"/>
    <mergeCell ref="A25:A30"/>
    <mergeCell ref="A31:A36"/>
    <mergeCell ref="A38:B38"/>
    <mergeCell ref="A8:G8"/>
    <mergeCell ref="A11:G11"/>
    <mergeCell ref="A10:G10"/>
    <mergeCell ref="A9:G9"/>
    <mergeCell ref="A12:G12"/>
    <mergeCell ref="A15:F15"/>
    <mergeCell ref="B13:F13"/>
    <mergeCell ref="B14:F14"/>
    <mergeCell ref="A16:A18"/>
    <mergeCell ref="B16:B18"/>
    <mergeCell ref="C16:K16"/>
    <mergeCell ref="C17:E17"/>
  </mergeCells>
  <pageMargins left="0.70866141732283472" right="0.70866141732283472" top="0.74803149606299213" bottom="0.74803149606299213" header="0.31496062992125984" footer="0.31496062992125984"/>
  <pageSetup paperSize="9" scale="83" fitToHeight="1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Лист36">
    <tabColor theme="0"/>
    <pageSetUpPr fitToPage="1"/>
  </sheetPr>
  <dimension ref="A1:N39"/>
  <sheetViews>
    <sheetView view="pageBreakPreview" zoomScale="90" zoomScaleNormal="100" zoomScaleSheetLayoutView="90" workbookViewId="0">
      <selection activeCell="C37" sqref="C37"/>
    </sheetView>
  </sheetViews>
  <sheetFormatPr defaultColWidth="9.140625" defaultRowHeight="12.75" x14ac:dyDescent="0.2"/>
  <cols>
    <col min="1" max="1" width="9.7109375" style="170" customWidth="1"/>
    <col min="2" max="2" width="31.140625" style="107" customWidth="1"/>
    <col min="3" max="3" width="12.42578125" style="107" customWidth="1"/>
    <col min="4" max="12" width="12.28515625" style="107" customWidth="1"/>
    <col min="13" max="16384" width="9.140625" style="107"/>
  </cols>
  <sheetData>
    <row r="1" spans="1:14" s="159" customFormat="1" ht="15.75" x14ac:dyDescent="0.2">
      <c r="A1" s="1970" t="s">
        <v>680</v>
      </c>
      <c r="B1" s="1970"/>
      <c r="C1" s="1970"/>
      <c r="D1" s="1970"/>
      <c r="E1" s="1970"/>
      <c r="F1" s="1970"/>
    </row>
    <row r="2" spans="1:14" s="300" customFormat="1" ht="15.75" x14ac:dyDescent="0.2">
      <c r="A2" s="2098"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2098"/>
      <c r="C2" s="2098"/>
      <c r="D2" s="2098"/>
      <c r="E2" s="2098"/>
      <c r="F2" s="2098"/>
      <c r="G2" s="2098"/>
      <c r="H2" s="2098"/>
      <c r="I2" s="2098"/>
      <c r="J2" s="2098"/>
      <c r="K2" s="2098"/>
      <c r="L2" s="2098"/>
      <c r="M2" s="2098"/>
      <c r="N2" s="299"/>
    </row>
    <row r="3" spans="1:14" s="301" customFormat="1" ht="13.5" thickBot="1" x14ac:dyDescent="0.25">
      <c r="A3" s="2099" t="str">
        <f>+'Прилож.№ 1_Раздел1'!B17</f>
        <v>14 октября</v>
      </c>
      <c r="B3" s="2099"/>
      <c r="C3" s="2099"/>
      <c r="D3" s="2099"/>
      <c r="E3" s="2099"/>
      <c r="F3" s="2099"/>
      <c r="G3" s="2099"/>
      <c r="H3" s="2099"/>
      <c r="I3" s="2099"/>
      <c r="J3" s="2099"/>
      <c r="K3" s="2099"/>
    </row>
    <row r="4" spans="1:14" ht="13.15" customHeight="1" x14ac:dyDescent="0.2">
      <c r="A4" s="1809" t="s">
        <v>423</v>
      </c>
      <c r="B4" s="1810"/>
      <c r="C4" s="1810"/>
      <c r="D4" s="1810"/>
      <c r="E4" s="1810"/>
      <c r="F4" s="1810"/>
      <c r="G4" s="1811"/>
      <c r="H4" s="1817" t="s">
        <v>422</v>
      </c>
      <c r="I4" s="1819" t="s">
        <v>209</v>
      </c>
      <c r="J4" s="1820"/>
      <c r="K4" s="1821"/>
    </row>
    <row r="5" spans="1:14" x14ac:dyDescent="0.2">
      <c r="A5" s="1812"/>
      <c r="B5" s="1813"/>
      <c r="C5" s="1813"/>
      <c r="D5" s="1813"/>
      <c r="E5" s="1813"/>
      <c r="F5" s="1813"/>
      <c r="G5" s="1814"/>
      <c r="H5" s="1818"/>
      <c r="I5" s="324" t="s">
        <v>1103</v>
      </c>
      <c r="J5" s="324" t="s">
        <v>906</v>
      </c>
      <c r="K5" s="289" t="s">
        <v>1055</v>
      </c>
    </row>
    <row r="6" spans="1:14" s="345" customFormat="1" ht="12.6" customHeight="1" thickBot="1" x14ac:dyDescent="0.25">
      <c r="A6" s="2065">
        <v>1</v>
      </c>
      <c r="B6" s="2066"/>
      <c r="C6" s="2066"/>
      <c r="D6" s="2066"/>
      <c r="E6" s="2066"/>
      <c r="F6" s="2066"/>
      <c r="G6" s="2067"/>
      <c r="H6" s="418">
        <v>2</v>
      </c>
      <c r="I6" s="418">
        <v>3</v>
      </c>
      <c r="J6" s="418">
        <v>4</v>
      </c>
      <c r="K6" s="419">
        <v>5</v>
      </c>
    </row>
    <row r="7" spans="1:14" ht="13.15" customHeight="1" x14ac:dyDescent="0.2">
      <c r="A7" s="2310" t="s">
        <v>739</v>
      </c>
      <c r="B7" s="2311"/>
      <c r="C7" s="2311"/>
      <c r="D7" s="2311"/>
      <c r="E7" s="2311"/>
      <c r="F7" s="2311"/>
      <c r="G7" s="2312"/>
      <c r="H7" s="323"/>
      <c r="I7" s="165">
        <f>+I9+I10+I11</f>
        <v>220000</v>
      </c>
      <c r="J7" s="165">
        <f t="shared" ref="J7:K7" si="0">+J9+J10+J11</f>
        <v>0</v>
      </c>
      <c r="K7" s="393">
        <f t="shared" si="0"/>
        <v>0</v>
      </c>
    </row>
    <row r="8" spans="1:14" ht="13.15" customHeight="1" x14ac:dyDescent="0.2">
      <c r="A8" s="2313" t="s">
        <v>421</v>
      </c>
      <c r="B8" s="2314"/>
      <c r="C8" s="2314"/>
      <c r="D8" s="2314"/>
      <c r="E8" s="2314"/>
      <c r="F8" s="2314"/>
      <c r="G8" s="2315"/>
      <c r="H8" s="155"/>
      <c r="I8" s="100"/>
      <c r="J8" s="100"/>
      <c r="K8" s="292"/>
    </row>
    <row r="9" spans="1:14" ht="14.25" customHeight="1" x14ac:dyDescent="0.2">
      <c r="A9" s="2313" t="s">
        <v>347</v>
      </c>
      <c r="B9" s="2314"/>
      <c r="C9" s="2314"/>
      <c r="D9" s="2314"/>
      <c r="E9" s="2314"/>
      <c r="F9" s="2314"/>
      <c r="G9" s="2315"/>
      <c r="H9" s="155">
        <v>4</v>
      </c>
      <c r="I9" s="100">
        <f>+E25</f>
        <v>20000</v>
      </c>
      <c r="J9" s="100">
        <f>+H25</f>
        <v>0</v>
      </c>
      <c r="K9" s="292">
        <f>+K25</f>
        <v>0</v>
      </c>
    </row>
    <row r="10" spans="1:14" ht="14.25" customHeight="1" x14ac:dyDescent="0.2">
      <c r="A10" s="2313" t="s">
        <v>348</v>
      </c>
      <c r="B10" s="2314"/>
      <c r="C10" s="2314"/>
      <c r="D10" s="2314"/>
      <c r="E10" s="2314"/>
      <c r="F10" s="2314"/>
      <c r="G10" s="2315"/>
      <c r="H10" s="155">
        <v>5</v>
      </c>
      <c r="I10" s="100">
        <f>+E31</f>
        <v>0</v>
      </c>
      <c r="J10" s="100">
        <f>+H31</f>
        <v>0</v>
      </c>
      <c r="K10" s="292">
        <f>+K31</f>
        <v>0</v>
      </c>
    </row>
    <row r="11" spans="1:14" ht="14.25" customHeight="1" thickBot="1" x14ac:dyDescent="0.25">
      <c r="A11" s="2323" t="s">
        <v>349</v>
      </c>
      <c r="B11" s="2324"/>
      <c r="C11" s="2324"/>
      <c r="D11" s="2324"/>
      <c r="E11" s="2324"/>
      <c r="F11" s="2324"/>
      <c r="G11" s="2325"/>
      <c r="H11" s="293">
        <v>2</v>
      </c>
      <c r="I11" s="283">
        <f>+E37</f>
        <v>200000</v>
      </c>
      <c r="J11" s="283">
        <f>+H37</f>
        <v>0</v>
      </c>
      <c r="K11" s="294">
        <f>+K37</f>
        <v>0</v>
      </c>
    </row>
    <row r="12" spans="1:14" s="160" customFormat="1" ht="14.25" customHeight="1" x14ac:dyDescent="0.2">
      <c r="A12" s="154" t="s">
        <v>345</v>
      </c>
      <c r="B12" s="2218" t="s">
        <v>681</v>
      </c>
      <c r="C12" s="2218"/>
      <c r="D12" s="2218"/>
      <c r="E12" s="2218"/>
      <c r="F12" s="2218"/>
    </row>
    <row r="13" spans="1:14" s="160" customFormat="1" ht="14.25" customHeight="1" x14ac:dyDescent="0.2">
      <c r="A13" s="154" t="s">
        <v>346</v>
      </c>
      <c r="B13" s="1799" t="s">
        <v>672</v>
      </c>
      <c r="C13" s="1799"/>
      <c r="D13" s="1799"/>
      <c r="E13" s="1799"/>
      <c r="F13" s="1799"/>
    </row>
    <row r="14" spans="1:14" ht="14.25" customHeight="1" thickBot="1" x14ac:dyDescent="0.25">
      <c r="A14" s="1799" t="s">
        <v>740</v>
      </c>
      <c r="B14" s="1799"/>
      <c r="C14" s="1799"/>
      <c r="D14" s="1799"/>
      <c r="E14" s="1799"/>
      <c r="F14" s="1799"/>
    </row>
    <row r="15" spans="1:14" ht="15" customHeight="1" thickBot="1" x14ac:dyDescent="0.25">
      <c r="A15" s="2278" t="s">
        <v>422</v>
      </c>
      <c r="B15" s="2279" t="s">
        <v>682</v>
      </c>
      <c r="C15" s="2328" t="s">
        <v>209</v>
      </c>
      <c r="D15" s="2293"/>
      <c r="E15" s="2293"/>
      <c r="F15" s="2293"/>
      <c r="G15" s="2293"/>
      <c r="H15" s="2293"/>
      <c r="I15" s="2293"/>
      <c r="J15" s="2293"/>
      <c r="K15" s="2329"/>
    </row>
    <row r="16" spans="1:14" ht="15" customHeight="1" x14ac:dyDescent="0.2">
      <c r="A16" s="2417"/>
      <c r="B16" s="2326"/>
      <c r="C16" s="2330" t="s">
        <v>1103</v>
      </c>
      <c r="D16" s="2278"/>
      <c r="E16" s="2279"/>
      <c r="F16" s="2277" t="s">
        <v>1142</v>
      </c>
      <c r="G16" s="2278"/>
      <c r="H16" s="2279"/>
      <c r="I16" s="2277" t="s">
        <v>1141</v>
      </c>
      <c r="J16" s="2278"/>
      <c r="K16" s="2279"/>
    </row>
    <row r="17" spans="1:11" ht="40.15" customHeight="1" thickBot="1" x14ac:dyDescent="0.25">
      <c r="A17" s="2418"/>
      <c r="B17" s="2416"/>
      <c r="C17" s="445" t="s">
        <v>31</v>
      </c>
      <c r="D17" s="329" t="s">
        <v>32</v>
      </c>
      <c r="E17" s="446" t="s">
        <v>221</v>
      </c>
      <c r="F17" s="447" t="s">
        <v>31</v>
      </c>
      <c r="G17" s="329" t="s">
        <v>32</v>
      </c>
      <c r="H17" s="446" t="s">
        <v>221</v>
      </c>
      <c r="I17" s="447" t="s">
        <v>31</v>
      </c>
      <c r="J17" s="329" t="s">
        <v>32</v>
      </c>
      <c r="K17" s="446" t="s">
        <v>221</v>
      </c>
    </row>
    <row r="18" spans="1:11" ht="8.4499999999999993" customHeight="1" thickBot="1" x14ac:dyDescent="0.25">
      <c r="A18" s="449">
        <v>2</v>
      </c>
      <c r="B18" s="453">
        <v>3</v>
      </c>
      <c r="C18" s="450">
        <v>4</v>
      </c>
      <c r="D18" s="451">
        <v>5</v>
      </c>
      <c r="E18" s="452">
        <v>6</v>
      </c>
      <c r="F18" s="448">
        <v>4</v>
      </c>
      <c r="G18" s="451">
        <v>5</v>
      </c>
      <c r="H18" s="452">
        <v>6</v>
      </c>
      <c r="I18" s="448">
        <v>4</v>
      </c>
      <c r="J18" s="451">
        <v>5</v>
      </c>
      <c r="K18" s="452">
        <v>6</v>
      </c>
    </row>
    <row r="19" spans="1:11" x14ac:dyDescent="0.2">
      <c r="A19" s="2419">
        <v>4</v>
      </c>
      <c r="B19" s="437" t="s">
        <v>1241</v>
      </c>
      <c r="C19" s="376">
        <v>10</v>
      </c>
      <c r="D19" s="428">
        <v>1186</v>
      </c>
      <c r="E19" s="429">
        <f>ROUND(C19*D19,2)</f>
        <v>11860</v>
      </c>
      <c r="F19" s="374"/>
      <c r="G19" s="428"/>
      <c r="H19" s="429">
        <f>ROUND(F19*G19,2)</f>
        <v>0</v>
      </c>
      <c r="I19" s="374"/>
      <c r="J19" s="428"/>
      <c r="K19" s="429">
        <f>ROUND(I19*J19,2)</f>
        <v>0</v>
      </c>
    </row>
    <row r="20" spans="1:11" x14ac:dyDescent="0.2">
      <c r="A20" s="2420"/>
      <c r="B20" s="436" t="s">
        <v>1242</v>
      </c>
      <c r="C20" s="423">
        <v>5</v>
      </c>
      <c r="D20" s="322">
        <v>1100</v>
      </c>
      <c r="E20" s="305">
        <f t="shared" ref="E20:E35" si="1">ROUND(C20*D20,2)</f>
        <v>5500</v>
      </c>
      <c r="F20" s="424"/>
      <c r="G20" s="322"/>
      <c r="H20" s="305">
        <f t="shared" ref="H20:H21" si="2">ROUND(F20*G20,2)</f>
        <v>0</v>
      </c>
      <c r="I20" s="424"/>
      <c r="J20" s="322"/>
      <c r="K20" s="305">
        <f t="shared" ref="K20:K21" si="3">ROUND(I20*J20,2)</f>
        <v>0</v>
      </c>
    </row>
    <row r="21" spans="1:11" x14ac:dyDescent="0.2">
      <c r="A21" s="2420"/>
      <c r="B21" s="436" t="s">
        <v>1243</v>
      </c>
      <c r="C21" s="423">
        <v>3</v>
      </c>
      <c r="D21" s="322">
        <v>445</v>
      </c>
      <c r="E21" s="305">
        <f t="shared" si="1"/>
        <v>1335</v>
      </c>
      <c r="F21" s="424"/>
      <c r="G21" s="322"/>
      <c r="H21" s="305">
        <f t="shared" si="2"/>
        <v>0</v>
      </c>
      <c r="I21" s="424"/>
      <c r="J21" s="322"/>
      <c r="K21" s="305">
        <f t="shared" si="3"/>
        <v>0</v>
      </c>
    </row>
    <row r="22" spans="1:11" x14ac:dyDescent="0.2">
      <c r="A22" s="2420"/>
      <c r="B22" s="436" t="s">
        <v>1244</v>
      </c>
      <c r="C22" s="423">
        <v>2</v>
      </c>
      <c r="D22" s="423">
        <v>290</v>
      </c>
      <c r="E22" s="305">
        <f t="shared" si="1"/>
        <v>580</v>
      </c>
      <c r="F22" s="424"/>
      <c r="G22" s="322"/>
      <c r="H22" s="305"/>
      <c r="I22" s="424"/>
      <c r="J22" s="322"/>
      <c r="K22" s="305"/>
    </row>
    <row r="23" spans="1:11" x14ac:dyDescent="0.2">
      <c r="A23" s="2420"/>
      <c r="B23" s="436" t="s">
        <v>1245</v>
      </c>
      <c r="C23" s="423">
        <v>2</v>
      </c>
      <c r="D23" s="322">
        <v>362.5</v>
      </c>
      <c r="E23" s="305">
        <f t="shared" si="1"/>
        <v>725</v>
      </c>
      <c r="F23" s="424"/>
      <c r="G23" s="322"/>
      <c r="H23" s="305"/>
      <c r="I23" s="424"/>
      <c r="J23" s="322"/>
      <c r="K23" s="305"/>
    </row>
    <row r="24" spans="1:11" x14ac:dyDescent="0.2">
      <c r="A24" s="2420"/>
      <c r="B24" s="436"/>
      <c r="C24" s="423"/>
      <c r="D24" s="322"/>
      <c r="E24" s="305">
        <f>ROUND(C24*D24,2)</f>
        <v>0</v>
      </c>
      <c r="F24" s="424"/>
      <c r="G24" s="322"/>
      <c r="H24" s="305">
        <f>ROUND(F24*G24,2)</f>
        <v>0</v>
      </c>
      <c r="I24" s="424"/>
      <c r="J24" s="322"/>
      <c r="K24" s="305">
        <f>ROUND(I24*J24,2)</f>
        <v>0</v>
      </c>
    </row>
    <row r="25" spans="1:11" ht="13.5" thickBot="1" x14ac:dyDescent="0.25">
      <c r="A25" s="2421"/>
      <c r="B25" s="438" t="s">
        <v>170</v>
      </c>
      <c r="C25" s="388"/>
      <c r="D25" s="432"/>
      <c r="E25" s="433">
        <f>SUM(E19:E24)</f>
        <v>20000</v>
      </c>
      <c r="F25" s="391"/>
      <c r="G25" s="432"/>
      <c r="H25" s="433">
        <f>SUM(H19:H24)</f>
        <v>0</v>
      </c>
      <c r="I25" s="391"/>
      <c r="J25" s="432"/>
      <c r="K25" s="433">
        <f>SUM(K19:K24)</f>
        <v>0</v>
      </c>
    </row>
    <row r="26" spans="1:11" x14ac:dyDescent="0.2">
      <c r="A26" s="2419">
        <v>5</v>
      </c>
      <c r="B26" s="437"/>
      <c r="C26" s="434"/>
      <c r="D26" s="426"/>
      <c r="E26" s="427">
        <f t="shared" si="1"/>
        <v>0</v>
      </c>
      <c r="F26" s="425"/>
      <c r="G26" s="426"/>
      <c r="H26" s="427">
        <f t="shared" ref="H26:H30" si="4">ROUND(F26*G26,2)</f>
        <v>0</v>
      </c>
      <c r="I26" s="425"/>
      <c r="J26" s="426"/>
      <c r="K26" s="427">
        <f t="shared" ref="K26:K30" si="5">ROUND(I26*J26,2)</f>
        <v>0</v>
      </c>
    </row>
    <row r="27" spans="1:11" x14ac:dyDescent="0.2">
      <c r="A27" s="2420"/>
      <c r="B27" s="436"/>
      <c r="C27" s="423"/>
      <c r="D27" s="322"/>
      <c r="E27" s="305">
        <f t="shared" si="1"/>
        <v>0</v>
      </c>
      <c r="F27" s="424"/>
      <c r="G27" s="322"/>
      <c r="H27" s="305">
        <f t="shared" si="4"/>
        <v>0</v>
      </c>
      <c r="I27" s="424"/>
      <c r="J27" s="322"/>
      <c r="K27" s="305">
        <f t="shared" si="5"/>
        <v>0</v>
      </c>
    </row>
    <row r="28" spans="1:11" x14ac:dyDescent="0.2">
      <c r="A28" s="2420"/>
      <c r="B28" s="436"/>
      <c r="C28" s="423"/>
      <c r="D28" s="322"/>
      <c r="E28" s="305">
        <f t="shared" si="1"/>
        <v>0</v>
      </c>
      <c r="F28" s="424"/>
      <c r="G28" s="322"/>
      <c r="H28" s="305">
        <f t="shared" si="4"/>
        <v>0</v>
      </c>
      <c r="I28" s="424"/>
      <c r="J28" s="322"/>
      <c r="K28" s="305">
        <f t="shared" si="5"/>
        <v>0</v>
      </c>
    </row>
    <row r="29" spans="1:11" x14ac:dyDescent="0.2">
      <c r="A29" s="2420"/>
      <c r="B29" s="436"/>
      <c r="C29" s="423"/>
      <c r="D29" s="322"/>
      <c r="E29" s="305">
        <f t="shared" si="1"/>
        <v>0</v>
      </c>
      <c r="F29" s="424"/>
      <c r="G29" s="322"/>
      <c r="H29" s="305">
        <f t="shared" si="4"/>
        <v>0</v>
      </c>
      <c r="I29" s="424"/>
      <c r="J29" s="322"/>
      <c r="K29" s="305">
        <f t="shared" si="5"/>
        <v>0</v>
      </c>
    </row>
    <row r="30" spans="1:11" x14ac:dyDescent="0.2">
      <c r="A30" s="2420"/>
      <c r="B30" s="436"/>
      <c r="C30" s="423"/>
      <c r="D30" s="322"/>
      <c r="E30" s="305">
        <f t="shared" si="1"/>
        <v>0</v>
      </c>
      <c r="F30" s="424"/>
      <c r="G30" s="322"/>
      <c r="H30" s="305">
        <f t="shared" si="4"/>
        <v>0</v>
      </c>
      <c r="I30" s="424"/>
      <c r="J30" s="322"/>
      <c r="K30" s="305">
        <f t="shared" si="5"/>
        <v>0</v>
      </c>
    </row>
    <row r="31" spans="1:11" ht="13.5" thickBot="1" x14ac:dyDescent="0.25">
      <c r="A31" s="2421"/>
      <c r="B31" s="438" t="s">
        <v>170</v>
      </c>
      <c r="C31" s="435"/>
      <c r="D31" s="431"/>
      <c r="E31" s="433">
        <f>SUM(E26:E30)</f>
        <v>0</v>
      </c>
      <c r="F31" s="430"/>
      <c r="G31" s="431"/>
      <c r="H31" s="433">
        <f>SUM(H26:H30)</f>
        <v>0</v>
      </c>
      <c r="I31" s="430"/>
      <c r="J31" s="431"/>
      <c r="K31" s="433">
        <f>SUM(K26:K30)</f>
        <v>0</v>
      </c>
    </row>
    <row r="32" spans="1:11" x14ac:dyDescent="0.2">
      <c r="A32" s="2419">
        <v>2</v>
      </c>
      <c r="B32" s="437" t="s">
        <v>1241</v>
      </c>
      <c r="C32" s="376">
        <v>130</v>
      </c>
      <c r="D32" s="428">
        <v>1186</v>
      </c>
      <c r="E32" s="429">
        <f t="shared" si="1"/>
        <v>154180</v>
      </c>
      <c r="F32" s="374"/>
      <c r="G32" s="428"/>
      <c r="H32" s="429">
        <f t="shared" ref="H32:H35" si="6">ROUND(F32*G32,2)</f>
        <v>0</v>
      </c>
      <c r="I32" s="374"/>
      <c r="J32" s="428"/>
      <c r="K32" s="429">
        <f t="shared" ref="K32:K35" si="7">ROUND(I32*J32,2)</f>
        <v>0</v>
      </c>
    </row>
    <row r="33" spans="1:12" x14ac:dyDescent="0.2">
      <c r="A33" s="2420"/>
      <c r="B33" s="436" t="s">
        <v>1242</v>
      </c>
      <c r="C33" s="434">
        <v>40</v>
      </c>
      <c r="D33" s="426">
        <v>1100</v>
      </c>
      <c r="E33" s="305">
        <f t="shared" si="1"/>
        <v>44000</v>
      </c>
      <c r="F33" s="425"/>
      <c r="G33" s="426"/>
      <c r="H33" s="305">
        <f t="shared" si="6"/>
        <v>0</v>
      </c>
      <c r="I33" s="425"/>
      <c r="J33" s="426"/>
      <c r="K33" s="305">
        <f t="shared" si="7"/>
        <v>0</v>
      </c>
    </row>
    <row r="34" spans="1:12" x14ac:dyDescent="0.2">
      <c r="A34" s="2420"/>
      <c r="B34" s="436" t="s">
        <v>1244</v>
      </c>
      <c r="C34" s="434">
        <v>6</v>
      </c>
      <c r="D34" s="426">
        <v>303.33332999999999</v>
      </c>
      <c r="E34" s="305">
        <f t="shared" si="1"/>
        <v>1820</v>
      </c>
      <c r="F34" s="425"/>
      <c r="G34" s="426"/>
      <c r="H34" s="305">
        <f t="shared" si="6"/>
        <v>0</v>
      </c>
      <c r="I34" s="425"/>
      <c r="J34" s="426"/>
      <c r="K34" s="305">
        <f t="shared" si="7"/>
        <v>0</v>
      </c>
    </row>
    <row r="35" spans="1:12" x14ac:dyDescent="0.2">
      <c r="A35" s="2420"/>
      <c r="B35" s="436"/>
      <c r="C35" s="434"/>
      <c r="D35" s="426"/>
      <c r="E35" s="305">
        <f t="shared" si="1"/>
        <v>0</v>
      </c>
      <c r="F35" s="425"/>
      <c r="G35" s="426"/>
      <c r="H35" s="305">
        <f t="shared" si="6"/>
        <v>0</v>
      </c>
      <c r="I35" s="425"/>
      <c r="J35" s="426"/>
      <c r="K35" s="305">
        <f t="shared" si="7"/>
        <v>0</v>
      </c>
    </row>
    <row r="36" spans="1:12" x14ac:dyDescent="0.2">
      <c r="A36" s="2420"/>
      <c r="B36" s="436"/>
      <c r="C36" s="423"/>
      <c r="D36" s="322"/>
      <c r="E36" s="305">
        <f>ROUND(C36*D36,2)</f>
        <v>0</v>
      </c>
      <c r="F36" s="424"/>
      <c r="G36" s="322"/>
      <c r="H36" s="305">
        <f>ROUND(F36*G36,2)</f>
        <v>0</v>
      </c>
      <c r="I36" s="424"/>
      <c r="J36" s="322"/>
      <c r="K36" s="305">
        <f>ROUND(I36*J36,2)</f>
        <v>0</v>
      </c>
    </row>
    <row r="37" spans="1:12" ht="13.5" thickBot="1" x14ac:dyDescent="0.25">
      <c r="A37" s="2421"/>
      <c r="B37" s="438" t="s">
        <v>170</v>
      </c>
      <c r="C37" s="435"/>
      <c r="D37" s="431"/>
      <c r="E37" s="433">
        <f>SUM(E32:E36)</f>
        <v>200000</v>
      </c>
      <c r="F37" s="430"/>
      <c r="G37" s="431"/>
      <c r="H37" s="433">
        <f>SUM(H32:H36)</f>
        <v>0</v>
      </c>
      <c r="I37" s="430"/>
      <c r="J37" s="431"/>
      <c r="K37" s="433">
        <f>SUM(K32:K36)</f>
        <v>0</v>
      </c>
    </row>
    <row r="38" spans="1:12" ht="13.5" thickBot="1" x14ac:dyDescent="0.25">
      <c r="A38" s="439"/>
      <c r="B38" s="440" t="s">
        <v>185</v>
      </c>
      <c r="C38" s="441" t="s">
        <v>187</v>
      </c>
      <c r="D38" s="442" t="s">
        <v>187</v>
      </c>
      <c r="E38" s="443">
        <f>+E37+E31+E25</f>
        <v>220000</v>
      </c>
      <c r="F38" s="444" t="s">
        <v>187</v>
      </c>
      <c r="G38" s="442" t="s">
        <v>187</v>
      </c>
      <c r="H38" s="443">
        <f>+H37+H31+H25</f>
        <v>0</v>
      </c>
      <c r="I38" s="444" t="s">
        <v>187</v>
      </c>
      <c r="J38" s="442" t="s">
        <v>187</v>
      </c>
      <c r="K38" s="443">
        <f>+K37+K31+K25</f>
        <v>0</v>
      </c>
    </row>
    <row r="39" spans="1:12" s="455" customFormat="1" ht="26.45" customHeight="1" x14ac:dyDescent="0.2">
      <c r="A39" s="2424"/>
      <c r="B39" s="2424"/>
      <c r="F39" s="456"/>
      <c r="I39" s="456"/>
      <c r="L39" s="456"/>
    </row>
  </sheetData>
  <mergeCells count="25">
    <mergeCell ref="A19:A25"/>
    <mergeCell ref="A26:A31"/>
    <mergeCell ref="A32:A37"/>
    <mergeCell ref="A39:B39"/>
    <mergeCell ref="A11:G11"/>
    <mergeCell ref="B12:F12"/>
    <mergeCell ref="B13:F13"/>
    <mergeCell ref="A14:F14"/>
    <mergeCell ref="A15:A17"/>
    <mergeCell ref="B15:B17"/>
    <mergeCell ref="C15:K15"/>
    <mergeCell ref="C16:E16"/>
    <mergeCell ref="F16:H16"/>
    <mergeCell ref="I16:K16"/>
    <mergeCell ref="A2:M2"/>
    <mergeCell ref="A3:K3"/>
    <mergeCell ref="A1:F1"/>
    <mergeCell ref="A4:G5"/>
    <mergeCell ref="H4:H5"/>
    <mergeCell ref="I4:K4"/>
    <mergeCell ref="A6:G6"/>
    <mergeCell ref="A7:G7"/>
    <mergeCell ref="A8:G8"/>
    <mergeCell ref="A9:G9"/>
    <mergeCell ref="A10:G10"/>
  </mergeCells>
  <pageMargins left="0.70866141732283472" right="0.70866141732283472" top="0.74803149606299213" bottom="0.74803149606299213" header="0.31496062992125984" footer="0.31496062992125984"/>
  <pageSetup paperSize="9" scale="88" fitToHeight="1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Лист37">
    <tabColor theme="0"/>
    <pageSetUpPr fitToPage="1"/>
  </sheetPr>
  <dimension ref="A1:N45"/>
  <sheetViews>
    <sheetView view="pageBreakPreview" topLeftCell="A6" zoomScaleNormal="100" zoomScaleSheetLayoutView="100" workbookViewId="0">
      <selection activeCell="D32" sqref="D32"/>
    </sheetView>
  </sheetViews>
  <sheetFormatPr defaultColWidth="9.140625" defaultRowHeight="12.75" x14ac:dyDescent="0.2"/>
  <cols>
    <col min="1" max="1" width="6.42578125" style="170" customWidth="1"/>
    <col min="2" max="2" width="42" style="107" customWidth="1"/>
    <col min="3" max="3" width="13.7109375" style="107" customWidth="1"/>
    <col min="4" max="4" width="11.140625" style="107" customWidth="1"/>
    <col min="5" max="5" width="14.7109375" style="107" customWidth="1"/>
    <col min="6" max="7" width="11.140625" style="107" customWidth="1"/>
    <col min="8" max="8" width="13" style="107" customWidth="1"/>
    <col min="9" max="9" width="12.7109375" style="107" customWidth="1"/>
    <col min="10" max="10" width="13.140625" style="107" customWidth="1"/>
    <col min="11" max="11" width="13.28515625" style="107" customWidth="1"/>
    <col min="12" max="12" width="11.140625" style="107" customWidth="1"/>
    <col min="13" max="16384" width="9.140625" style="107"/>
  </cols>
  <sheetData>
    <row r="1" spans="1:14" s="159" customFormat="1" ht="15.75" x14ac:dyDescent="0.2">
      <c r="A1" s="1970" t="s">
        <v>683</v>
      </c>
      <c r="B1" s="1970"/>
      <c r="C1" s="1970"/>
      <c r="D1" s="1970"/>
      <c r="E1" s="1970"/>
      <c r="F1" s="1970"/>
    </row>
    <row r="2" spans="1:14" s="300" customFormat="1" ht="15.6" customHeight="1" x14ac:dyDescent="0.2">
      <c r="A2" s="2098"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2098"/>
      <c r="C2" s="2098"/>
      <c r="D2" s="2098"/>
      <c r="E2" s="2098"/>
      <c r="F2" s="2098"/>
      <c r="G2" s="2098"/>
      <c r="H2" s="2098"/>
      <c r="I2" s="2098"/>
      <c r="J2" s="2098"/>
      <c r="K2" s="2098"/>
      <c r="L2" s="2098"/>
      <c r="M2" s="416"/>
      <c r="N2" s="299"/>
    </row>
    <row r="3" spans="1:14" s="301" customFormat="1" ht="13.5" thickBot="1" x14ac:dyDescent="0.25">
      <c r="A3" s="2099" t="str">
        <f>+'Прилож.№ 1_Раздел1'!B17</f>
        <v>14 октября</v>
      </c>
      <c r="B3" s="2099"/>
      <c r="C3" s="2099"/>
      <c r="D3" s="2099"/>
      <c r="E3" s="2099"/>
      <c r="F3" s="2099"/>
      <c r="G3" s="2099"/>
      <c r="H3" s="2099"/>
      <c r="I3" s="2099"/>
      <c r="J3" s="2099"/>
      <c r="K3" s="2099"/>
    </row>
    <row r="4" spans="1:14" ht="13.15" customHeight="1" x14ac:dyDescent="0.2">
      <c r="A4" s="1809" t="s">
        <v>423</v>
      </c>
      <c r="B4" s="1810"/>
      <c r="C4" s="1810"/>
      <c r="D4" s="1810"/>
      <c r="E4" s="1810"/>
      <c r="F4" s="1810"/>
      <c r="G4" s="1811"/>
      <c r="H4" s="1817" t="s">
        <v>422</v>
      </c>
      <c r="I4" s="1819" t="s">
        <v>209</v>
      </c>
      <c r="J4" s="1820"/>
      <c r="K4" s="1821"/>
    </row>
    <row r="5" spans="1:14" x14ac:dyDescent="0.2">
      <c r="A5" s="1812"/>
      <c r="B5" s="1813"/>
      <c r="C5" s="1813"/>
      <c r="D5" s="1813"/>
      <c r="E5" s="1813"/>
      <c r="F5" s="1813"/>
      <c r="G5" s="1814"/>
      <c r="H5" s="1818"/>
      <c r="I5" s="324" t="s">
        <v>872</v>
      </c>
      <c r="J5" s="324" t="s">
        <v>850</v>
      </c>
      <c r="K5" s="289" t="s">
        <v>1055</v>
      </c>
    </row>
    <row r="6" spans="1:14" ht="13.15" customHeight="1" thickBot="1" x14ac:dyDescent="0.25">
      <c r="A6" s="2239">
        <v>1</v>
      </c>
      <c r="B6" s="2240"/>
      <c r="C6" s="2240"/>
      <c r="D6" s="2240"/>
      <c r="E6" s="2240"/>
      <c r="F6" s="2240"/>
      <c r="G6" s="2241"/>
      <c r="H6" s="290">
        <v>2</v>
      </c>
      <c r="I6" s="290">
        <v>3</v>
      </c>
      <c r="J6" s="290">
        <v>4</v>
      </c>
      <c r="K6" s="291">
        <v>5</v>
      </c>
    </row>
    <row r="7" spans="1:14" ht="13.15" customHeight="1" x14ac:dyDescent="0.2">
      <c r="A7" s="2310" t="s">
        <v>742</v>
      </c>
      <c r="B7" s="2311"/>
      <c r="C7" s="2311"/>
      <c r="D7" s="2311"/>
      <c r="E7" s="2311"/>
      <c r="F7" s="2311"/>
      <c r="G7" s="2312"/>
      <c r="H7" s="323"/>
      <c r="I7" s="165">
        <f>+I9+I10+I11</f>
        <v>914900</v>
      </c>
      <c r="J7" s="165">
        <f t="shared" ref="J7:K7" si="0">+J9+J10+J11</f>
        <v>800000</v>
      </c>
      <c r="K7" s="393">
        <f t="shared" si="0"/>
        <v>800000</v>
      </c>
    </row>
    <row r="8" spans="1:14" ht="13.15" customHeight="1" x14ac:dyDescent="0.2">
      <c r="A8" s="2313" t="s">
        <v>421</v>
      </c>
      <c r="B8" s="2314"/>
      <c r="C8" s="2314"/>
      <c r="D8" s="2314"/>
      <c r="E8" s="2314"/>
      <c r="F8" s="2314"/>
      <c r="G8" s="2315"/>
      <c r="H8" s="155"/>
      <c r="I8" s="100"/>
      <c r="J8" s="100"/>
      <c r="K8" s="292"/>
    </row>
    <row r="9" spans="1:14" ht="14.25" customHeight="1" x14ac:dyDescent="0.2">
      <c r="A9" s="2313" t="s">
        <v>347</v>
      </c>
      <c r="B9" s="2314"/>
      <c r="C9" s="2314"/>
      <c r="D9" s="2314"/>
      <c r="E9" s="2314"/>
      <c r="F9" s="2314"/>
      <c r="G9" s="2315"/>
      <c r="H9" s="155">
        <v>4</v>
      </c>
      <c r="I9" s="100">
        <f>+E23</f>
        <v>15000</v>
      </c>
      <c r="J9" s="100">
        <f>+H23</f>
        <v>0</v>
      </c>
      <c r="K9" s="292">
        <f>+K23</f>
        <v>0</v>
      </c>
    </row>
    <row r="10" spans="1:14" ht="14.25" customHeight="1" x14ac:dyDescent="0.2">
      <c r="A10" s="2313" t="s">
        <v>348</v>
      </c>
      <c r="B10" s="2314"/>
      <c r="C10" s="2314"/>
      <c r="D10" s="2314"/>
      <c r="E10" s="2314"/>
      <c r="F10" s="2314"/>
      <c r="G10" s="2315"/>
      <c r="H10" s="155">
        <v>5</v>
      </c>
      <c r="I10" s="100">
        <f>+E29</f>
        <v>800000</v>
      </c>
      <c r="J10" s="100">
        <f>+H29</f>
        <v>800000</v>
      </c>
      <c r="K10" s="292">
        <f>+K29</f>
        <v>800000</v>
      </c>
    </row>
    <row r="11" spans="1:14" ht="14.25" customHeight="1" thickBot="1" x14ac:dyDescent="0.25">
      <c r="A11" s="2323" t="s">
        <v>349</v>
      </c>
      <c r="B11" s="2324"/>
      <c r="C11" s="2324"/>
      <c r="D11" s="2324"/>
      <c r="E11" s="2324"/>
      <c r="F11" s="2324"/>
      <c r="G11" s="2325"/>
      <c r="H11" s="293">
        <v>2</v>
      </c>
      <c r="I11" s="283">
        <f>+E35</f>
        <v>99900</v>
      </c>
      <c r="J11" s="283">
        <f>+H35</f>
        <v>0</v>
      </c>
      <c r="K11" s="294">
        <f>+K35</f>
        <v>0</v>
      </c>
    </row>
    <row r="12" spans="1:14" s="160" customFormat="1" ht="14.25" customHeight="1" x14ac:dyDescent="0.2">
      <c r="A12" s="154" t="s">
        <v>345</v>
      </c>
      <c r="B12" s="2218" t="s">
        <v>684</v>
      </c>
      <c r="C12" s="2218"/>
      <c r="D12" s="2218"/>
      <c r="E12" s="2218"/>
      <c r="F12" s="2218"/>
    </row>
    <row r="13" spans="1:14" s="160" customFormat="1" ht="14.25" customHeight="1" x14ac:dyDescent="0.2">
      <c r="A13" s="154" t="s">
        <v>346</v>
      </c>
      <c r="B13" s="1799" t="s">
        <v>672</v>
      </c>
      <c r="C13" s="1799"/>
      <c r="D13" s="1799"/>
      <c r="E13" s="1799"/>
      <c r="F13" s="1799"/>
    </row>
    <row r="14" spans="1:14" ht="14.25" customHeight="1" thickBot="1" x14ac:dyDescent="0.25">
      <c r="A14" s="1799" t="s">
        <v>741</v>
      </c>
      <c r="B14" s="1799"/>
      <c r="C14" s="1799"/>
      <c r="D14" s="1799"/>
      <c r="E14" s="1799"/>
      <c r="F14" s="1799"/>
    </row>
    <row r="15" spans="1:14" ht="15" customHeight="1" thickBot="1" x14ac:dyDescent="0.25">
      <c r="A15" s="2278" t="s">
        <v>422</v>
      </c>
      <c r="B15" s="2279" t="s">
        <v>685</v>
      </c>
      <c r="C15" s="2328" t="s">
        <v>209</v>
      </c>
      <c r="D15" s="2293"/>
      <c r="E15" s="2293"/>
      <c r="F15" s="2293"/>
      <c r="G15" s="2293"/>
      <c r="H15" s="2293"/>
      <c r="I15" s="2293"/>
      <c r="J15" s="2293"/>
      <c r="K15" s="2329"/>
    </row>
    <row r="16" spans="1:14" ht="15" customHeight="1" x14ac:dyDescent="0.2">
      <c r="A16" s="2417"/>
      <c r="B16" s="2326"/>
      <c r="C16" s="2330" t="s">
        <v>872</v>
      </c>
      <c r="D16" s="2278"/>
      <c r="E16" s="2279"/>
      <c r="F16" s="2277" t="s">
        <v>930</v>
      </c>
      <c r="G16" s="2278"/>
      <c r="H16" s="2279"/>
      <c r="I16" s="2277" t="s">
        <v>1141</v>
      </c>
      <c r="J16" s="2278"/>
      <c r="K16" s="2279"/>
    </row>
    <row r="17" spans="1:11" ht="40.15" customHeight="1" thickBot="1" x14ac:dyDescent="0.25">
      <c r="A17" s="2418"/>
      <c r="B17" s="2416"/>
      <c r="C17" s="445" t="s">
        <v>31</v>
      </c>
      <c r="D17" s="329" t="s">
        <v>32</v>
      </c>
      <c r="E17" s="446" t="s">
        <v>221</v>
      </c>
      <c r="F17" s="447" t="s">
        <v>31</v>
      </c>
      <c r="G17" s="329" t="s">
        <v>32</v>
      </c>
      <c r="H17" s="446" t="s">
        <v>221</v>
      </c>
      <c r="I17" s="447" t="s">
        <v>31</v>
      </c>
      <c r="J17" s="329" t="s">
        <v>32</v>
      </c>
      <c r="K17" s="446" t="s">
        <v>221</v>
      </c>
    </row>
    <row r="18" spans="1:11" ht="13.9" customHeight="1" thickBot="1" x14ac:dyDescent="0.25">
      <c r="A18" s="449">
        <v>2</v>
      </c>
      <c r="B18" s="453">
        <v>3</v>
      </c>
      <c r="C18" s="450">
        <v>4</v>
      </c>
      <c r="D18" s="451">
        <v>5</v>
      </c>
      <c r="E18" s="452">
        <v>6</v>
      </c>
      <c r="F18" s="448">
        <v>4</v>
      </c>
      <c r="G18" s="451">
        <v>5</v>
      </c>
      <c r="H18" s="452">
        <v>6</v>
      </c>
      <c r="I18" s="448">
        <v>4</v>
      </c>
      <c r="J18" s="451">
        <v>5</v>
      </c>
      <c r="K18" s="452">
        <v>6</v>
      </c>
    </row>
    <row r="19" spans="1:11" ht="25.5" x14ac:dyDescent="0.2">
      <c r="A19" s="2419">
        <v>4</v>
      </c>
      <c r="B19" s="437" t="s">
        <v>1183</v>
      </c>
      <c r="C19" s="376">
        <v>1</v>
      </c>
      <c r="D19" s="428">
        <v>6500</v>
      </c>
      <c r="E19" s="429">
        <f>ROUND(C19*D19,2)</f>
        <v>6500</v>
      </c>
      <c r="F19" s="374"/>
      <c r="G19" s="428"/>
      <c r="H19" s="429">
        <f>ROUND(F19*G19,2)</f>
        <v>0</v>
      </c>
      <c r="I19" s="374"/>
      <c r="J19" s="428"/>
      <c r="K19" s="429">
        <f>ROUND(I19*J19,2)</f>
        <v>0</v>
      </c>
    </row>
    <row r="20" spans="1:11" x14ac:dyDescent="0.2">
      <c r="A20" s="2420"/>
      <c r="B20" s="436" t="s">
        <v>1184</v>
      </c>
      <c r="C20" s="423">
        <v>2</v>
      </c>
      <c r="D20" s="322">
        <v>2700</v>
      </c>
      <c r="E20" s="305">
        <f t="shared" ref="E20:E33" si="1">ROUND(C20*D20,2)</f>
        <v>5400</v>
      </c>
      <c r="F20" s="424"/>
      <c r="G20" s="322"/>
      <c r="H20" s="305">
        <f t="shared" ref="H20:H21" si="2">ROUND(F20*G20,2)</f>
        <v>0</v>
      </c>
      <c r="I20" s="424"/>
      <c r="J20" s="322"/>
      <c r="K20" s="305">
        <f t="shared" ref="K20:K21" si="3">ROUND(I20*J20,2)</f>
        <v>0</v>
      </c>
    </row>
    <row r="21" spans="1:11" x14ac:dyDescent="0.2">
      <c r="A21" s="2420"/>
      <c r="B21" s="436" t="s">
        <v>1185</v>
      </c>
      <c r="C21" s="423">
        <v>4</v>
      </c>
      <c r="D21" s="322">
        <v>775</v>
      </c>
      <c r="E21" s="305">
        <f t="shared" si="1"/>
        <v>3100</v>
      </c>
      <c r="F21" s="424"/>
      <c r="G21" s="322"/>
      <c r="H21" s="305">
        <f t="shared" si="2"/>
        <v>0</v>
      </c>
      <c r="I21" s="424"/>
      <c r="J21" s="322"/>
      <c r="K21" s="305">
        <f t="shared" si="3"/>
        <v>0</v>
      </c>
    </row>
    <row r="22" spans="1:11" x14ac:dyDescent="0.2">
      <c r="A22" s="2420"/>
      <c r="B22" s="436"/>
      <c r="C22" s="423"/>
      <c r="D22" s="322"/>
      <c r="E22" s="305">
        <f>ROUND(C22*D22,2)</f>
        <v>0</v>
      </c>
      <c r="F22" s="424"/>
      <c r="G22" s="322"/>
      <c r="H22" s="305">
        <f>ROUND(F22*G22,2)</f>
        <v>0</v>
      </c>
      <c r="I22" s="424"/>
      <c r="J22" s="322"/>
      <c r="K22" s="305">
        <f>ROUND(I22*J22,2)</f>
        <v>0</v>
      </c>
    </row>
    <row r="23" spans="1:11" ht="13.5" thickBot="1" x14ac:dyDescent="0.25">
      <c r="A23" s="2421"/>
      <c r="B23" s="438" t="s">
        <v>170</v>
      </c>
      <c r="C23" s="388"/>
      <c r="D23" s="432"/>
      <c r="E23" s="433">
        <f>SUM(E19:E22)</f>
        <v>15000</v>
      </c>
      <c r="F23" s="391"/>
      <c r="G23" s="432"/>
      <c r="H23" s="433">
        <f>SUM(H19:H22)</f>
        <v>0</v>
      </c>
      <c r="I23" s="391"/>
      <c r="J23" s="432"/>
      <c r="K23" s="433">
        <f>SUM(K19:K22)</f>
        <v>0</v>
      </c>
    </row>
    <row r="24" spans="1:11" x14ac:dyDescent="0.2">
      <c r="A24" s="2419">
        <v>5</v>
      </c>
      <c r="B24" s="437" t="s">
        <v>987</v>
      </c>
      <c r="C24" s="434">
        <v>350</v>
      </c>
      <c r="D24" s="426">
        <v>1430</v>
      </c>
      <c r="E24" s="427">
        <f t="shared" si="1"/>
        <v>500500</v>
      </c>
      <c r="F24" s="425">
        <v>350</v>
      </c>
      <c r="G24" s="426">
        <v>1430</v>
      </c>
      <c r="H24" s="427">
        <f t="shared" ref="H24:H28" si="4">ROUND(F24*G24,2)</f>
        <v>500500</v>
      </c>
      <c r="I24" s="425">
        <v>350</v>
      </c>
      <c r="J24" s="426">
        <v>1430</v>
      </c>
      <c r="K24" s="427">
        <f t="shared" ref="K24:K28" si="5">ROUND(I24*J24,2)</f>
        <v>500500</v>
      </c>
    </row>
    <row r="25" spans="1:11" x14ac:dyDescent="0.2">
      <c r="A25" s="2420"/>
      <c r="B25" s="436" t="s">
        <v>988</v>
      </c>
      <c r="C25" s="423">
        <v>200</v>
      </c>
      <c r="D25" s="322">
        <v>550</v>
      </c>
      <c r="E25" s="305">
        <f t="shared" si="1"/>
        <v>110000</v>
      </c>
      <c r="F25" s="424">
        <v>200</v>
      </c>
      <c r="G25" s="322">
        <v>550</v>
      </c>
      <c r="H25" s="305">
        <f t="shared" si="4"/>
        <v>110000</v>
      </c>
      <c r="I25" s="424">
        <v>200</v>
      </c>
      <c r="J25" s="322">
        <v>550</v>
      </c>
      <c r="K25" s="305">
        <f t="shared" si="5"/>
        <v>110000</v>
      </c>
    </row>
    <row r="26" spans="1:11" x14ac:dyDescent="0.2">
      <c r="A26" s="2420"/>
      <c r="B26" s="436" t="s">
        <v>989</v>
      </c>
      <c r="C26" s="423">
        <v>200</v>
      </c>
      <c r="D26" s="322">
        <v>200</v>
      </c>
      <c r="E26" s="305">
        <f t="shared" si="1"/>
        <v>40000</v>
      </c>
      <c r="F26" s="424">
        <v>200</v>
      </c>
      <c r="G26" s="322">
        <v>200</v>
      </c>
      <c r="H26" s="305">
        <f t="shared" si="4"/>
        <v>40000</v>
      </c>
      <c r="I26" s="424">
        <v>200</v>
      </c>
      <c r="J26" s="322">
        <v>200</v>
      </c>
      <c r="K26" s="305">
        <f t="shared" si="5"/>
        <v>40000</v>
      </c>
    </row>
    <row r="27" spans="1:11" x14ac:dyDescent="0.2">
      <c r="A27" s="2420"/>
      <c r="B27" s="436" t="s">
        <v>990</v>
      </c>
      <c r="C27" s="423">
        <v>145</v>
      </c>
      <c r="D27" s="322">
        <v>600</v>
      </c>
      <c r="E27" s="305">
        <f t="shared" si="1"/>
        <v>87000</v>
      </c>
      <c r="F27" s="424">
        <v>145</v>
      </c>
      <c r="G27" s="322">
        <v>600</v>
      </c>
      <c r="H27" s="305">
        <f t="shared" si="4"/>
        <v>87000</v>
      </c>
      <c r="I27" s="424">
        <v>145</v>
      </c>
      <c r="J27" s="322">
        <v>600</v>
      </c>
      <c r="K27" s="305">
        <f t="shared" si="5"/>
        <v>87000</v>
      </c>
    </row>
    <row r="28" spans="1:11" x14ac:dyDescent="0.2">
      <c r="A28" s="2420"/>
      <c r="B28" s="436" t="s">
        <v>991</v>
      </c>
      <c r="C28" s="423">
        <v>500</v>
      </c>
      <c r="D28" s="322">
        <v>125</v>
      </c>
      <c r="E28" s="305">
        <f t="shared" si="1"/>
        <v>62500</v>
      </c>
      <c r="F28" s="424">
        <v>500</v>
      </c>
      <c r="G28" s="322">
        <v>125</v>
      </c>
      <c r="H28" s="305">
        <f t="shared" si="4"/>
        <v>62500</v>
      </c>
      <c r="I28" s="424">
        <v>500</v>
      </c>
      <c r="J28" s="322">
        <v>125</v>
      </c>
      <c r="K28" s="305">
        <f t="shared" si="5"/>
        <v>62500</v>
      </c>
    </row>
    <row r="29" spans="1:11" ht="13.5" thickBot="1" x14ac:dyDescent="0.25">
      <c r="A29" s="2421"/>
      <c r="B29" s="438" t="s">
        <v>170</v>
      </c>
      <c r="C29" s="435"/>
      <c r="D29" s="431"/>
      <c r="E29" s="433">
        <f>SUM(E24:E28)</f>
        <v>800000</v>
      </c>
      <c r="F29" s="430"/>
      <c r="G29" s="431"/>
      <c r="H29" s="433">
        <f>SUM(H24:H28)</f>
        <v>800000</v>
      </c>
      <c r="I29" s="430"/>
      <c r="J29" s="431"/>
      <c r="K29" s="433">
        <f>SUM(K24:K28)</f>
        <v>800000</v>
      </c>
    </row>
    <row r="30" spans="1:11" x14ac:dyDescent="0.2">
      <c r="A30" s="2419">
        <v>2</v>
      </c>
      <c r="B30" s="437" t="s">
        <v>987</v>
      </c>
      <c r="C30" s="376">
        <v>45</v>
      </c>
      <c r="D30" s="428">
        <v>1250</v>
      </c>
      <c r="E30" s="429">
        <f t="shared" si="1"/>
        <v>56250</v>
      </c>
      <c r="F30" s="374"/>
      <c r="G30" s="428"/>
      <c r="H30" s="429">
        <f t="shared" ref="H30:H33" si="6">ROUND(F30*G30,2)</f>
        <v>0</v>
      </c>
      <c r="I30" s="374"/>
      <c r="J30" s="428"/>
      <c r="K30" s="429">
        <f t="shared" ref="K30:K33" si="7">ROUND(I30*J30,2)</f>
        <v>0</v>
      </c>
    </row>
    <row r="31" spans="1:11" x14ac:dyDescent="0.2">
      <c r="A31" s="2420"/>
      <c r="B31" s="436" t="s">
        <v>1253</v>
      </c>
      <c r="C31" s="434">
        <v>50</v>
      </c>
      <c r="D31" s="426">
        <v>663</v>
      </c>
      <c r="E31" s="305">
        <f t="shared" si="1"/>
        <v>33150</v>
      </c>
      <c r="F31" s="425"/>
      <c r="G31" s="426"/>
      <c r="H31" s="305">
        <f t="shared" si="6"/>
        <v>0</v>
      </c>
      <c r="I31" s="425"/>
      <c r="J31" s="426"/>
      <c r="K31" s="305">
        <f t="shared" si="7"/>
        <v>0</v>
      </c>
    </row>
    <row r="32" spans="1:11" x14ac:dyDescent="0.2">
      <c r="A32" s="2420"/>
      <c r="B32" s="436" t="s">
        <v>1252</v>
      </c>
      <c r="C32" s="434">
        <v>300</v>
      </c>
      <c r="D32" s="426">
        <v>35</v>
      </c>
      <c r="E32" s="305">
        <f t="shared" si="1"/>
        <v>10500</v>
      </c>
      <c r="F32" s="425"/>
      <c r="G32" s="426"/>
      <c r="H32" s="305">
        <f t="shared" si="6"/>
        <v>0</v>
      </c>
      <c r="I32" s="425"/>
      <c r="J32" s="426"/>
      <c r="K32" s="305">
        <f t="shared" si="7"/>
        <v>0</v>
      </c>
    </row>
    <row r="33" spans="1:12" x14ac:dyDescent="0.2">
      <c r="A33" s="2420"/>
      <c r="B33" s="436"/>
      <c r="C33" s="434"/>
      <c r="D33" s="426"/>
      <c r="E33" s="305">
        <f t="shared" si="1"/>
        <v>0</v>
      </c>
      <c r="F33" s="425"/>
      <c r="G33" s="426"/>
      <c r="H33" s="305">
        <f t="shared" si="6"/>
        <v>0</v>
      </c>
      <c r="I33" s="425"/>
      <c r="J33" s="426"/>
      <c r="K33" s="305">
        <f t="shared" si="7"/>
        <v>0</v>
      </c>
    </row>
    <row r="34" spans="1:12" x14ac:dyDescent="0.2">
      <c r="A34" s="2420"/>
      <c r="B34" s="436"/>
      <c r="C34" s="423"/>
      <c r="D34" s="322"/>
      <c r="E34" s="305">
        <f>ROUND(C34*D34,2)</f>
        <v>0</v>
      </c>
      <c r="F34" s="424"/>
      <c r="G34" s="322"/>
      <c r="H34" s="305">
        <f>ROUND(F34*G34,2)</f>
        <v>0</v>
      </c>
      <c r="I34" s="424"/>
      <c r="J34" s="322"/>
      <c r="K34" s="305">
        <f>ROUND(I34*J34,2)</f>
        <v>0</v>
      </c>
    </row>
    <row r="35" spans="1:12" ht="13.5" thickBot="1" x14ac:dyDescent="0.25">
      <c r="A35" s="2421"/>
      <c r="B35" s="438" t="s">
        <v>170</v>
      </c>
      <c r="C35" s="435"/>
      <c r="D35" s="431"/>
      <c r="E35" s="433">
        <f>SUM(E30:E34)</f>
        <v>99900</v>
      </c>
      <c r="F35" s="430"/>
      <c r="G35" s="431"/>
      <c r="H35" s="433">
        <f>SUM(H30:H34)</f>
        <v>0</v>
      </c>
      <c r="I35" s="430"/>
      <c r="J35" s="431"/>
      <c r="K35" s="433">
        <f>SUM(K30:K34)</f>
        <v>0</v>
      </c>
    </row>
    <row r="36" spans="1:12" ht="13.5" thickBot="1" x14ac:dyDescent="0.25">
      <c r="A36" s="439"/>
      <c r="B36" s="440" t="s">
        <v>185</v>
      </c>
      <c r="C36" s="441" t="s">
        <v>187</v>
      </c>
      <c r="D36" s="442" t="s">
        <v>187</v>
      </c>
      <c r="E36" s="443">
        <f>+E35+E29+E23</f>
        <v>914900</v>
      </c>
      <c r="F36" s="444" t="s">
        <v>187</v>
      </c>
      <c r="G36" s="442" t="s">
        <v>187</v>
      </c>
      <c r="H36" s="443">
        <f>+H35+H29+H23</f>
        <v>800000</v>
      </c>
      <c r="I36" s="444" t="s">
        <v>187</v>
      </c>
      <c r="J36" s="442" t="s">
        <v>187</v>
      </c>
      <c r="K36" s="443">
        <f>+K35+K29+K23</f>
        <v>800000</v>
      </c>
    </row>
    <row r="37" spans="1:12" s="455" customFormat="1" ht="26.45" customHeight="1" x14ac:dyDescent="0.2">
      <c r="A37" s="2424"/>
      <c r="B37" s="2424"/>
      <c r="F37" s="456"/>
      <c r="I37" s="456"/>
      <c r="L37" s="456"/>
    </row>
    <row r="45" spans="1:12" x14ac:dyDescent="0.2">
      <c r="A45" s="170" t="s">
        <v>557</v>
      </c>
    </row>
  </sheetData>
  <mergeCells count="25">
    <mergeCell ref="A30:A35"/>
    <mergeCell ref="A37:B37"/>
    <mergeCell ref="A2:L2"/>
    <mergeCell ref="A11:G11"/>
    <mergeCell ref="B12:F12"/>
    <mergeCell ref="B13:F13"/>
    <mergeCell ref="A14:F14"/>
    <mergeCell ref="A15:A17"/>
    <mergeCell ref="B15:B17"/>
    <mergeCell ref="C15:K15"/>
    <mergeCell ref="C16:E16"/>
    <mergeCell ref="F16:H16"/>
    <mergeCell ref="I16:K16"/>
    <mergeCell ref="A3:K3"/>
    <mergeCell ref="H4:H5"/>
    <mergeCell ref="I4:K4"/>
    <mergeCell ref="A1:F1"/>
    <mergeCell ref="A4:G5"/>
    <mergeCell ref="A6:G6"/>
    <mergeCell ref="A19:A23"/>
    <mergeCell ref="A24:A29"/>
    <mergeCell ref="A7:G7"/>
    <mergeCell ref="A8:G8"/>
    <mergeCell ref="A9:G9"/>
    <mergeCell ref="A10:G10"/>
  </mergeCells>
  <pageMargins left="0.70866141732283472" right="0.70866141732283472" top="0.74803149606299213" bottom="0.74803149606299213" header="0.31496062992125984" footer="0.31496062992125984"/>
  <pageSetup paperSize="9" scale="82" fitToHeight="1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Лист38">
    <tabColor theme="0"/>
    <pageSetUpPr fitToPage="1"/>
  </sheetPr>
  <dimension ref="A1:N102"/>
  <sheetViews>
    <sheetView view="pageBreakPreview" topLeftCell="A4" zoomScaleNormal="100" zoomScaleSheetLayoutView="100" workbookViewId="0">
      <selection activeCell="E99" sqref="E99"/>
    </sheetView>
  </sheetViews>
  <sheetFormatPr defaultColWidth="9.140625" defaultRowHeight="12.75" x14ac:dyDescent="0.2"/>
  <cols>
    <col min="1" max="1" width="10.42578125" style="170" customWidth="1"/>
    <col min="2" max="2" width="35.7109375" style="107" customWidth="1"/>
    <col min="3" max="3" width="31.85546875" style="107" customWidth="1"/>
    <col min="4" max="12" width="12.28515625" style="107" customWidth="1"/>
    <col min="13" max="16384" width="9.140625" style="107"/>
  </cols>
  <sheetData>
    <row r="1" spans="1:14" s="159" customFormat="1" ht="15.75" x14ac:dyDescent="0.2">
      <c r="A1" s="1970" t="s">
        <v>686</v>
      </c>
      <c r="B1" s="1970"/>
      <c r="C1" s="1970"/>
      <c r="D1" s="1970"/>
      <c r="E1" s="1970"/>
      <c r="F1" s="1970"/>
    </row>
    <row r="2" spans="1:14" s="300" customFormat="1" ht="15.6" customHeight="1" x14ac:dyDescent="0.2">
      <c r="A2" s="2098"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2098"/>
      <c r="C2" s="2098"/>
      <c r="D2" s="2098"/>
      <c r="E2" s="2098"/>
      <c r="F2" s="2098"/>
      <c r="G2" s="2098"/>
      <c r="H2" s="2098"/>
      <c r="I2" s="2098"/>
      <c r="J2" s="2098"/>
      <c r="K2" s="2098"/>
      <c r="L2" s="2098"/>
      <c r="M2" s="416"/>
      <c r="N2" s="299"/>
    </row>
    <row r="3" spans="1:14" s="301" customFormat="1" ht="13.5" thickBot="1" x14ac:dyDescent="0.25">
      <c r="A3" s="2099" t="str">
        <f>+'Прилож.№ 1_Раздел1'!B17</f>
        <v>14 октября</v>
      </c>
      <c r="B3" s="2099"/>
      <c r="C3" s="2099"/>
      <c r="D3" s="2099"/>
      <c r="E3" s="2099"/>
      <c r="F3" s="2099"/>
      <c r="G3" s="2099"/>
      <c r="H3" s="2099"/>
      <c r="I3" s="2099"/>
      <c r="J3" s="2099"/>
      <c r="K3" s="2099"/>
    </row>
    <row r="4" spans="1:14" ht="13.15" customHeight="1" x14ac:dyDescent="0.2">
      <c r="A4" s="1809" t="s">
        <v>423</v>
      </c>
      <c r="B4" s="1810"/>
      <c r="C4" s="1810"/>
      <c r="D4" s="1810"/>
      <c r="E4" s="1810"/>
      <c r="F4" s="1810"/>
      <c r="G4" s="1811"/>
      <c r="H4" s="1817" t="s">
        <v>422</v>
      </c>
      <c r="I4" s="1819" t="s">
        <v>209</v>
      </c>
      <c r="J4" s="1820"/>
      <c r="K4" s="1821"/>
    </row>
    <row r="5" spans="1:14" x14ac:dyDescent="0.2">
      <c r="A5" s="1812"/>
      <c r="B5" s="1813"/>
      <c r="C5" s="1813"/>
      <c r="D5" s="1813"/>
      <c r="E5" s="1813"/>
      <c r="F5" s="1813"/>
      <c r="G5" s="1814"/>
      <c r="H5" s="1818"/>
      <c r="I5" s="324" t="s">
        <v>872</v>
      </c>
      <c r="J5" s="324" t="s">
        <v>850</v>
      </c>
      <c r="K5" s="289" t="s">
        <v>1055</v>
      </c>
    </row>
    <row r="6" spans="1:14" ht="13.15" customHeight="1" thickBot="1" x14ac:dyDescent="0.25">
      <c r="A6" s="2239">
        <v>1</v>
      </c>
      <c r="B6" s="2240"/>
      <c r="C6" s="2240"/>
      <c r="D6" s="2240"/>
      <c r="E6" s="2240"/>
      <c r="F6" s="2240"/>
      <c r="G6" s="2241"/>
      <c r="H6" s="290">
        <v>2</v>
      </c>
      <c r="I6" s="290">
        <v>3</v>
      </c>
      <c r="J6" s="290">
        <v>4</v>
      </c>
      <c r="K6" s="291">
        <v>5</v>
      </c>
    </row>
    <row r="7" spans="1:14" ht="13.15" customHeight="1" x14ac:dyDescent="0.2">
      <c r="A7" s="2310" t="s">
        <v>743</v>
      </c>
      <c r="B7" s="2311"/>
      <c r="C7" s="2311"/>
      <c r="D7" s="2311"/>
      <c r="E7" s="2311"/>
      <c r="F7" s="2311"/>
      <c r="G7" s="2312"/>
      <c r="H7" s="323"/>
      <c r="I7" s="165">
        <f>+I9+I10+I11</f>
        <v>3346020</v>
      </c>
      <c r="J7" s="165">
        <f t="shared" ref="J7:K7" si="0">+J9+J10+J11</f>
        <v>2154700</v>
      </c>
      <c r="K7" s="393">
        <f t="shared" si="0"/>
        <v>2154700</v>
      </c>
    </row>
    <row r="8" spans="1:14" ht="13.15" customHeight="1" x14ac:dyDescent="0.2">
      <c r="A8" s="2313" t="s">
        <v>421</v>
      </c>
      <c r="B8" s="2314"/>
      <c r="C8" s="2314"/>
      <c r="D8" s="2314"/>
      <c r="E8" s="2314"/>
      <c r="F8" s="2314"/>
      <c r="G8" s="2315"/>
      <c r="H8" s="155"/>
      <c r="I8" s="100"/>
      <c r="J8" s="100"/>
      <c r="K8" s="292"/>
    </row>
    <row r="9" spans="1:14" ht="14.25" customHeight="1" x14ac:dyDescent="0.2">
      <c r="A9" s="2313" t="s">
        <v>347</v>
      </c>
      <c r="B9" s="2314"/>
      <c r="C9" s="2314"/>
      <c r="D9" s="2314"/>
      <c r="E9" s="2314"/>
      <c r="F9" s="2314"/>
      <c r="G9" s="2315"/>
      <c r="H9" s="155">
        <v>4</v>
      </c>
      <c r="I9" s="100">
        <f>+E39</f>
        <v>80000</v>
      </c>
      <c r="J9" s="100">
        <f>+H39</f>
        <v>23800</v>
      </c>
      <c r="K9" s="292">
        <f>+K39</f>
        <v>23800</v>
      </c>
    </row>
    <row r="10" spans="1:14" ht="14.25" customHeight="1" x14ac:dyDescent="0.2">
      <c r="A10" s="2313" t="s">
        <v>348</v>
      </c>
      <c r="B10" s="2314"/>
      <c r="C10" s="2314"/>
      <c r="D10" s="2314"/>
      <c r="E10" s="2314"/>
      <c r="F10" s="2314"/>
      <c r="G10" s="2315"/>
      <c r="H10" s="155">
        <v>5</v>
      </c>
      <c r="I10" s="100">
        <f>+E62</f>
        <v>1586346.1300000001</v>
      </c>
      <c r="J10" s="100">
        <f>+H62</f>
        <v>2130900</v>
      </c>
      <c r="K10" s="292">
        <f>+K62</f>
        <v>2130900</v>
      </c>
    </row>
    <row r="11" spans="1:14" ht="14.25" customHeight="1" thickBot="1" x14ac:dyDescent="0.25">
      <c r="A11" s="2323" t="s">
        <v>349</v>
      </c>
      <c r="B11" s="2324"/>
      <c r="C11" s="2324"/>
      <c r="D11" s="2324"/>
      <c r="E11" s="2324"/>
      <c r="F11" s="2324"/>
      <c r="G11" s="2325"/>
      <c r="H11" s="293">
        <v>2</v>
      </c>
      <c r="I11" s="283">
        <f>+E100</f>
        <v>1679673.87</v>
      </c>
      <c r="J11" s="283">
        <f>+H100</f>
        <v>0</v>
      </c>
      <c r="K11" s="294">
        <f>+K100</f>
        <v>0</v>
      </c>
    </row>
    <row r="12" spans="1:14" s="160" customFormat="1" ht="14.25" customHeight="1" x14ac:dyDescent="0.2">
      <c r="A12" s="154" t="s">
        <v>345</v>
      </c>
      <c r="B12" s="2218" t="s">
        <v>749</v>
      </c>
      <c r="C12" s="2218"/>
      <c r="D12" s="2218"/>
      <c r="E12" s="2218"/>
      <c r="F12" s="2218"/>
    </row>
    <row r="13" spans="1:14" s="160" customFormat="1" ht="14.25" customHeight="1" x14ac:dyDescent="0.2">
      <c r="A13" s="154" t="s">
        <v>346</v>
      </c>
      <c r="B13" s="1799" t="s">
        <v>672</v>
      </c>
      <c r="C13" s="1799"/>
      <c r="D13" s="1799"/>
      <c r="E13" s="1799"/>
      <c r="F13" s="1799"/>
    </row>
    <row r="14" spans="1:14" ht="14.25" customHeight="1" thickBot="1" x14ac:dyDescent="0.25">
      <c r="A14" s="1799" t="s">
        <v>744</v>
      </c>
      <c r="B14" s="1799"/>
      <c r="C14" s="1799"/>
      <c r="D14" s="1799"/>
      <c r="E14" s="1799"/>
      <c r="F14" s="1799"/>
    </row>
    <row r="15" spans="1:14" ht="15" customHeight="1" thickBot="1" x14ac:dyDescent="0.25">
      <c r="A15" s="2278" t="s">
        <v>422</v>
      </c>
      <c r="B15" s="2279" t="s">
        <v>745</v>
      </c>
      <c r="C15" s="2328" t="s">
        <v>209</v>
      </c>
      <c r="D15" s="2293"/>
      <c r="E15" s="2293"/>
      <c r="F15" s="2293"/>
      <c r="G15" s="2293"/>
      <c r="H15" s="2293"/>
      <c r="I15" s="2293"/>
      <c r="J15" s="2293"/>
      <c r="K15" s="2329"/>
    </row>
    <row r="16" spans="1:14" ht="15" customHeight="1" x14ac:dyDescent="0.2">
      <c r="A16" s="2417"/>
      <c r="B16" s="2326"/>
      <c r="C16" s="2330" t="s">
        <v>1103</v>
      </c>
      <c r="D16" s="2278"/>
      <c r="E16" s="2279"/>
      <c r="F16" s="2277" t="s">
        <v>1142</v>
      </c>
      <c r="G16" s="2278"/>
      <c r="H16" s="2279"/>
      <c r="I16" s="2277" t="s">
        <v>1143</v>
      </c>
      <c r="J16" s="2278"/>
      <c r="K16" s="2279"/>
    </row>
    <row r="17" spans="1:11" ht="40.15" customHeight="1" thickBot="1" x14ac:dyDescent="0.25">
      <c r="A17" s="2418"/>
      <c r="B17" s="2416"/>
      <c r="C17" s="445" t="s">
        <v>31</v>
      </c>
      <c r="D17" s="329" t="s">
        <v>32</v>
      </c>
      <c r="E17" s="446" t="s">
        <v>221</v>
      </c>
      <c r="F17" s="447" t="s">
        <v>31</v>
      </c>
      <c r="G17" s="329" t="s">
        <v>32</v>
      </c>
      <c r="H17" s="446" t="s">
        <v>221</v>
      </c>
      <c r="I17" s="447" t="s">
        <v>31</v>
      </c>
      <c r="J17" s="329" t="s">
        <v>32</v>
      </c>
      <c r="K17" s="446" t="s">
        <v>221</v>
      </c>
    </row>
    <row r="18" spans="1:11" ht="13.9" customHeight="1" thickBot="1" x14ac:dyDescent="0.25">
      <c r="A18" s="449">
        <v>2</v>
      </c>
      <c r="B18" s="453">
        <v>3</v>
      </c>
      <c r="C18" s="450">
        <v>4</v>
      </c>
      <c r="D18" s="451">
        <v>5</v>
      </c>
      <c r="E18" s="452">
        <v>6</v>
      </c>
      <c r="F18" s="448">
        <v>4</v>
      </c>
      <c r="G18" s="451">
        <v>5</v>
      </c>
      <c r="H18" s="452">
        <v>6</v>
      </c>
      <c r="I18" s="448">
        <v>4</v>
      </c>
      <c r="J18" s="451">
        <v>5</v>
      </c>
      <c r="K18" s="452">
        <v>6</v>
      </c>
    </row>
    <row r="19" spans="1:11" x14ac:dyDescent="0.2">
      <c r="A19" s="2419">
        <v>4</v>
      </c>
      <c r="B19" s="437" t="s">
        <v>939</v>
      </c>
      <c r="C19" s="376">
        <v>1</v>
      </c>
      <c r="D19" s="428">
        <v>2000</v>
      </c>
      <c r="E19" s="429">
        <f>ROUND(C19*D19,2)</f>
        <v>2000</v>
      </c>
      <c r="F19" s="374"/>
      <c r="G19" s="428"/>
      <c r="H19" s="429">
        <f>ROUND(F19*G19,2)</f>
        <v>0</v>
      </c>
      <c r="I19" s="374"/>
      <c r="J19" s="428"/>
      <c r="K19" s="429">
        <f>ROUND(I19*J19,2)</f>
        <v>0</v>
      </c>
    </row>
    <row r="20" spans="1:11" x14ac:dyDescent="0.2">
      <c r="A20" s="2420"/>
      <c r="B20" s="436" t="s">
        <v>940</v>
      </c>
      <c r="C20" s="423">
        <v>40</v>
      </c>
      <c r="D20" s="322">
        <v>54</v>
      </c>
      <c r="E20" s="305">
        <f t="shared" ref="E20:E89" si="1">ROUND(C20*D20,2)</f>
        <v>2160</v>
      </c>
      <c r="F20" s="424">
        <v>40</v>
      </c>
      <c r="G20" s="322">
        <v>54</v>
      </c>
      <c r="H20" s="305">
        <f t="shared" ref="H20:H36" si="2">ROUND(F20*G20,2)</f>
        <v>2160</v>
      </c>
      <c r="I20" s="424">
        <v>40</v>
      </c>
      <c r="J20" s="322">
        <v>54</v>
      </c>
      <c r="K20" s="305">
        <f t="shared" ref="K20:K36" si="3">ROUND(I20*J20,2)</f>
        <v>2160</v>
      </c>
    </row>
    <row r="21" spans="1:11" x14ac:dyDescent="0.2">
      <c r="A21" s="2420"/>
      <c r="B21" s="436" t="s">
        <v>941</v>
      </c>
      <c r="C21" s="423">
        <v>10</v>
      </c>
      <c r="D21" s="322">
        <v>18</v>
      </c>
      <c r="E21" s="305">
        <f t="shared" si="1"/>
        <v>180</v>
      </c>
      <c r="F21" s="424">
        <v>10</v>
      </c>
      <c r="G21" s="322">
        <v>18</v>
      </c>
      <c r="H21" s="305">
        <f t="shared" si="2"/>
        <v>180</v>
      </c>
      <c r="I21" s="424">
        <v>10</v>
      </c>
      <c r="J21" s="322">
        <v>18</v>
      </c>
      <c r="K21" s="305">
        <f t="shared" si="3"/>
        <v>180</v>
      </c>
    </row>
    <row r="22" spans="1:11" x14ac:dyDescent="0.2">
      <c r="A22" s="2420"/>
      <c r="B22" s="436" t="s">
        <v>942</v>
      </c>
      <c r="C22" s="423">
        <v>10</v>
      </c>
      <c r="D22" s="322">
        <v>70</v>
      </c>
      <c r="E22" s="305">
        <f t="shared" si="1"/>
        <v>700</v>
      </c>
      <c r="F22" s="424">
        <v>10</v>
      </c>
      <c r="G22" s="322">
        <v>70</v>
      </c>
      <c r="H22" s="305">
        <f t="shared" si="2"/>
        <v>700</v>
      </c>
      <c r="I22" s="424">
        <v>10</v>
      </c>
      <c r="J22" s="322">
        <v>70</v>
      </c>
      <c r="K22" s="305">
        <f t="shared" si="3"/>
        <v>700</v>
      </c>
    </row>
    <row r="23" spans="1:11" x14ac:dyDescent="0.2">
      <c r="A23" s="2420"/>
      <c r="B23" s="436" t="s">
        <v>943</v>
      </c>
      <c r="C23" s="423">
        <v>54</v>
      </c>
      <c r="D23" s="322">
        <v>120</v>
      </c>
      <c r="E23" s="305">
        <f t="shared" si="1"/>
        <v>6480</v>
      </c>
      <c r="F23" s="424">
        <v>54</v>
      </c>
      <c r="G23" s="322">
        <v>120</v>
      </c>
      <c r="H23" s="305">
        <f t="shared" si="2"/>
        <v>6480</v>
      </c>
      <c r="I23" s="424">
        <v>54</v>
      </c>
      <c r="J23" s="322">
        <v>120</v>
      </c>
      <c r="K23" s="305">
        <f t="shared" si="3"/>
        <v>6480</v>
      </c>
    </row>
    <row r="24" spans="1:11" x14ac:dyDescent="0.2">
      <c r="A24" s="2420"/>
      <c r="B24" s="436" t="s">
        <v>944</v>
      </c>
      <c r="C24" s="423">
        <v>35</v>
      </c>
      <c r="D24" s="322">
        <v>75</v>
      </c>
      <c r="E24" s="305">
        <f t="shared" si="1"/>
        <v>2625</v>
      </c>
      <c r="F24" s="424">
        <v>36</v>
      </c>
      <c r="G24" s="322">
        <v>75</v>
      </c>
      <c r="H24" s="305">
        <f t="shared" si="2"/>
        <v>2700</v>
      </c>
      <c r="I24" s="424">
        <v>36</v>
      </c>
      <c r="J24" s="322">
        <v>75</v>
      </c>
      <c r="K24" s="305">
        <f t="shared" si="3"/>
        <v>2700</v>
      </c>
    </row>
    <row r="25" spans="1:11" x14ac:dyDescent="0.2">
      <c r="A25" s="2420"/>
      <c r="B25" s="436" t="s">
        <v>945</v>
      </c>
      <c r="C25" s="423">
        <v>50</v>
      </c>
      <c r="D25" s="322">
        <v>50</v>
      </c>
      <c r="E25" s="305">
        <f t="shared" si="1"/>
        <v>2500</v>
      </c>
      <c r="F25" s="424">
        <v>50</v>
      </c>
      <c r="G25" s="322">
        <v>50</v>
      </c>
      <c r="H25" s="305">
        <f t="shared" si="2"/>
        <v>2500</v>
      </c>
      <c r="I25" s="424">
        <v>50</v>
      </c>
      <c r="J25" s="322">
        <v>50</v>
      </c>
      <c r="K25" s="305">
        <f t="shared" si="3"/>
        <v>2500</v>
      </c>
    </row>
    <row r="26" spans="1:11" x14ac:dyDescent="0.2">
      <c r="A26" s="2420"/>
      <c r="B26" s="436" t="s">
        <v>946</v>
      </c>
      <c r="C26" s="423">
        <v>50</v>
      </c>
      <c r="D26" s="322">
        <v>85</v>
      </c>
      <c r="E26" s="305">
        <f t="shared" si="1"/>
        <v>4250</v>
      </c>
      <c r="F26" s="424">
        <v>50</v>
      </c>
      <c r="G26" s="322">
        <v>85</v>
      </c>
      <c r="H26" s="305">
        <f t="shared" si="2"/>
        <v>4250</v>
      </c>
      <c r="I26" s="424">
        <v>50</v>
      </c>
      <c r="J26" s="322">
        <v>85</v>
      </c>
      <c r="K26" s="305">
        <f t="shared" si="3"/>
        <v>4250</v>
      </c>
    </row>
    <row r="27" spans="1:11" ht="25.5" x14ac:dyDescent="0.2">
      <c r="A27" s="2420"/>
      <c r="B27" s="436" t="s">
        <v>947</v>
      </c>
      <c r="C27" s="423">
        <v>14</v>
      </c>
      <c r="D27" s="322">
        <v>133</v>
      </c>
      <c r="E27" s="305">
        <f t="shared" si="1"/>
        <v>1862</v>
      </c>
      <c r="F27" s="424">
        <v>15</v>
      </c>
      <c r="G27" s="322">
        <v>133</v>
      </c>
      <c r="H27" s="305">
        <f t="shared" si="2"/>
        <v>1995</v>
      </c>
      <c r="I27" s="424">
        <v>15</v>
      </c>
      <c r="J27" s="322">
        <v>133</v>
      </c>
      <c r="K27" s="305">
        <f t="shared" si="3"/>
        <v>1995</v>
      </c>
    </row>
    <row r="28" spans="1:11" ht="30" customHeight="1" x14ac:dyDescent="0.2">
      <c r="A28" s="2420"/>
      <c r="B28" s="436" t="s">
        <v>948</v>
      </c>
      <c r="C28" s="423">
        <v>50</v>
      </c>
      <c r="D28" s="322">
        <v>25</v>
      </c>
      <c r="E28" s="305">
        <f t="shared" si="1"/>
        <v>1250</v>
      </c>
      <c r="F28" s="424">
        <v>49</v>
      </c>
      <c r="G28" s="322">
        <v>25</v>
      </c>
      <c r="H28" s="305">
        <f t="shared" si="2"/>
        <v>1225</v>
      </c>
      <c r="I28" s="424">
        <v>49</v>
      </c>
      <c r="J28" s="322">
        <v>25</v>
      </c>
      <c r="K28" s="305">
        <f t="shared" si="3"/>
        <v>1225</v>
      </c>
    </row>
    <row r="29" spans="1:11" ht="30" customHeight="1" x14ac:dyDescent="0.2">
      <c r="A29" s="2420"/>
      <c r="B29" s="436" t="s">
        <v>949</v>
      </c>
      <c r="C29" s="423">
        <v>20</v>
      </c>
      <c r="D29" s="322">
        <v>60</v>
      </c>
      <c r="E29" s="305">
        <f t="shared" si="1"/>
        <v>1200</v>
      </c>
      <c r="F29" s="424">
        <v>20</v>
      </c>
      <c r="G29" s="322">
        <v>60</v>
      </c>
      <c r="H29" s="305">
        <f t="shared" si="2"/>
        <v>1200</v>
      </c>
      <c r="I29" s="424">
        <v>20</v>
      </c>
      <c r="J29" s="322">
        <v>60</v>
      </c>
      <c r="K29" s="305">
        <f t="shared" si="3"/>
        <v>1200</v>
      </c>
    </row>
    <row r="30" spans="1:11" ht="30" customHeight="1" x14ac:dyDescent="0.2">
      <c r="A30" s="2420"/>
      <c r="B30" s="436" t="s">
        <v>950</v>
      </c>
      <c r="C30" s="423">
        <v>15</v>
      </c>
      <c r="D30" s="322">
        <v>80</v>
      </c>
      <c r="E30" s="305">
        <f t="shared" si="1"/>
        <v>1200</v>
      </c>
      <c r="F30" s="424">
        <v>5</v>
      </c>
      <c r="G30" s="322">
        <v>82</v>
      </c>
      <c r="H30" s="305">
        <f t="shared" si="2"/>
        <v>410</v>
      </c>
      <c r="I30" s="424">
        <v>5</v>
      </c>
      <c r="J30" s="322">
        <v>82</v>
      </c>
      <c r="K30" s="305">
        <f t="shared" si="3"/>
        <v>410</v>
      </c>
    </row>
    <row r="31" spans="1:11" ht="30" customHeight="1" x14ac:dyDescent="0.2">
      <c r="A31" s="2420"/>
      <c r="B31" s="436" t="s">
        <v>951</v>
      </c>
      <c r="C31" s="423">
        <v>5</v>
      </c>
      <c r="D31" s="322">
        <v>975</v>
      </c>
      <c r="E31" s="305">
        <f t="shared" si="1"/>
        <v>4875</v>
      </c>
      <c r="F31" s="424"/>
      <c r="G31" s="322"/>
      <c r="H31" s="305">
        <f t="shared" si="2"/>
        <v>0</v>
      </c>
      <c r="I31" s="424"/>
      <c r="J31" s="322"/>
      <c r="K31" s="305">
        <f t="shared" si="3"/>
        <v>0</v>
      </c>
    </row>
    <row r="32" spans="1:11" ht="30" customHeight="1" x14ac:dyDescent="0.2">
      <c r="A32" s="2420"/>
      <c r="B32" s="436" t="s">
        <v>952</v>
      </c>
      <c r="C32" s="423">
        <v>30</v>
      </c>
      <c r="D32" s="322">
        <v>44</v>
      </c>
      <c r="E32" s="305">
        <f t="shared" si="1"/>
        <v>1320</v>
      </c>
      <c r="F32" s="424"/>
      <c r="G32" s="322"/>
      <c r="H32" s="305">
        <f t="shared" si="2"/>
        <v>0</v>
      </c>
      <c r="I32" s="424"/>
      <c r="J32" s="322"/>
      <c r="K32" s="305">
        <f t="shared" si="3"/>
        <v>0</v>
      </c>
    </row>
    <row r="33" spans="1:11" ht="30" customHeight="1" x14ac:dyDescent="0.2">
      <c r="A33" s="2420"/>
      <c r="B33" s="436" t="s">
        <v>953</v>
      </c>
      <c r="C33" s="423">
        <v>30</v>
      </c>
      <c r="D33" s="322">
        <v>44</v>
      </c>
      <c r="E33" s="305">
        <f t="shared" si="1"/>
        <v>1320</v>
      </c>
      <c r="F33" s="424"/>
      <c r="G33" s="322"/>
      <c r="H33" s="305">
        <f t="shared" si="2"/>
        <v>0</v>
      </c>
      <c r="I33" s="424"/>
      <c r="J33" s="322"/>
      <c r="K33" s="305">
        <f t="shared" si="3"/>
        <v>0</v>
      </c>
    </row>
    <row r="34" spans="1:11" ht="30" customHeight="1" x14ac:dyDescent="0.2">
      <c r="A34" s="2420"/>
      <c r="B34" s="436" t="s">
        <v>954</v>
      </c>
      <c r="C34" s="423">
        <v>15</v>
      </c>
      <c r="D34" s="322">
        <v>30</v>
      </c>
      <c r="E34" s="305">
        <f t="shared" si="1"/>
        <v>450</v>
      </c>
      <c r="F34" s="424"/>
      <c r="G34" s="322"/>
      <c r="H34" s="305">
        <f t="shared" si="2"/>
        <v>0</v>
      </c>
      <c r="I34" s="424"/>
      <c r="J34" s="322"/>
      <c r="K34" s="305">
        <f t="shared" si="3"/>
        <v>0</v>
      </c>
    </row>
    <row r="35" spans="1:11" ht="30" customHeight="1" x14ac:dyDescent="0.2">
      <c r="A35" s="2420"/>
      <c r="B35" s="436" t="s">
        <v>955</v>
      </c>
      <c r="C35" s="423">
        <v>14</v>
      </c>
      <c r="D35" s="322">
        <v>50</v>
      </c>
      <c r="E35" s="305">
        <f t="shared" si="1"/>
        <v>700</v>
      </c>
      <c r="F35" s="424"/>
      <c r="G35" s="322"/>
      <c r="H35" s="305">
        <f t="shared" si="2"/>
        <v>0</v>
      </c>
      <c r="I35" s="424"/>
      <c r="J35" s="322"/>
      <c r="K35" s="305">
        <f t="shared" si="3"/>
        <v>0</v>
      </c>
    </row>
    <row r="36" spans="1:11" ht="30" customHeight="1" x14ac:dyDescent="0.2">
      <c r="A36" s="2420"/>
      <c r="B36" s="436" t="s">
        <v>956</v>
      </c>
      <c r="C36" s="423">
        <v>43</v>
      </c>
      <c r="D36" s="322">
        <v>330</v>
      </c>
      <c r="E36" s="305">
        <f t="shared" si="1"/>
        <v>14190</v>
      </c>
      <c r="F36" s="424"/>
      <c r="G36" s="322"/>
      <c r="H36" s="305">
        <f t="shared" si="2"/>
        <v>0</v>
      </c>
      <c r="I36" s="424"/>
      <c r="J36" s="322"/>
      <c r="K36" s="305">
        <f t="shared" si="3"/>
        <v>0</v>
      </c>
    </row>
    <row r="37" spans="1:11" ht="30" customHeight="1" x14ac:dyDescent="0.2">
      <c r="A37" s="2420"/>
      <c r="B37" s="436" t="s">
        <v>1240</v>
      </c>
      <c r="C37" s="423">
        <v>19</v>
      </c>
      <c r="D37" s="322">
        <v>1590</v>
      </c>
      <c r="E37" s="305">
        <f t="shared" si="1"/>
        <v>30210</v>
      </c>
      <c r="F37" s="424"/>
      <c r="G37" s="322"/>
      <c r="H37" s="305"/>
      <c r="I37" s="424"/>
      <c r="J37" s="322"/>
      <c r="K37" s="305"/>
    </row>
    <row r="38" spans="1:11" x14ac:dyDescent="0.2">
      <c r="A38" s="2420"/>
      <c r="B38" s="436" t="s">
        <v>957</v>
      </c>
      <c r="C38" s="423">
        <v>2</v>
      </c>
      <c r="D38" s="322">
        <v>264</v>
      </c>
      <c r="E38" s="305">
        <f>ROUND(C38*D38,2)</f>
        <v>528</v>
      </c>
      <c r="F38" s="424"/>
      <c r="G38" s="322"/>
      <c r="H38" s="305">
        <f>ROUND(F38*G38,2)</f>
        <v>0</v>
      </c>
      <c r="I38" s="424"/>
      <c r="J38" s="322"/>
      <c r="K38" s="305">
        <f>ROUND(I38*J38,2)</f>
        <v>0</v>
      </c>
    </row>
    <row r="39" spans="1:11" ht="13.5" thickBot="1" x14ac:dyDescent="0.25">
      <c r="A39" s="2421"/>
      <c r="B39" s="438" t="s">
        <v>170</v>
      </c>
      <c r="C39" s="388"/>
      <c r="D39" s="432"/>
      <c r="E39" s="433">
        <f>SUM(E19:E38)</f>
        <v>80000</v>
      </c>
      <c r="F39" s="391"/>
      <c r="G39" s="432"/>
      <c r="H39" s="433">
        <f>SUM(H19:H38)</f>
        <v>23800</v>
      </c>
      <c r="I39" s="391"/>
      <c r="J39" s="432"/>
      <c r="K39" s="433">
        <f>SUM(K19:K38)</f>
        <v>23800</v>
      </c>
    </row>
    <row r="40" spans="1:11" x14ac:dyDescent="0.2">
      <c r="A40" s="2419">
        <v>5</v>
      </c>
      <c r="B40" s="437" t="s">
        <v>1145</v>
      </c>
      <c r="C40" s="434">
        <v>8</v>
      </c>
      <c r="D40" s="426">
        <v>1248.5687499999999</v>
      </c>
      <c r="E40" s="427">
        <f t="shared" si="1"/>
        <v>9988.5499999999993</v>
      </c>
      <c r="F40" s="425"/>
      <c r="G40" s="426"/>
      <c r="H40" s="427">
        <f t="shared" ref="H40:H41" si="4">ROUND(F40*G40,2)</f>
        <v>0</v>
      </c>
      <c r="I40" s="425"/>
      <c r="J40" s="426"/>
      <c r="K40" s="427">
        <f t="shared" ref="K40:K45" si="5">ROUND(I40*J40,2)</f>
        <v>0</v>
      </c>
    </row>
    <row r="41" spans="1:11" x14ac:dyDescent="0.2">
      <c r="A41" s="2420"/>
      <c r="B41" s="436" t="s">
        <v>984</v>
      </c>
      <c r="C41" s="423">
        <v>1</v>
      </c>
      <c r="D41" s="322">
        <v>1000</v>
      </c>
      <c r="E41" s="305">
        <f t="shared" si="1"/>
        <v>1000</v>
      </c>
      <c r="F41" s="424"/>
      <c r="G41" s="322"/>
      <c r="H41" s="427">
        <f t="shared" si="4"/>
        <v>0</v>
      </c>
      <c r="I41" s="424"/>
      <c r="J41" s="322"/>
      <c r="K41" s="427">
        <f t="shared" si="5"/>
        <v>0</v>
      </c>
    </row>
    <row r="42" spans="1:11" x14ac:dyDescent="0.2">
      <c r="A42" s="2420"/>
      <c r="B42" s="436" t="s">
        <v>996</v>
      </c>
      <c r="C42" s="423"/>
      <c r="D42" s="322"/>
      <c r="E42" s="305">
        <v>273400</v>
      </c>
      <c r="F42" s="424"/>
      <c r="G42" s="322"/>
      <c r="H42" s="305">
        <v>266900</v>
      </c>
      <c r="I42" s="424"/>
      <c r="J42" s="322"/>
      <c r="K42" s="305">
        <v>266900</v>
      </c>
    </row>
    <row r="43" spans="1:11" x14ac:dyDescent="0.2">
      <c r="A43" s="2420"/>
      <c r="B43" s="436" t="s">
        <v>997</v>
      </c>
      <c r="C43" s="423"/>
      <c r="D43" s="322"/>
      <c r="E43" s="305">
        <v>250000</v>
      </c>
      <c r="F43" s="424"/>
      <c r="G43" s="322"/>
      <c r="H43" s="305">
        <v>400000</v>
      </c>
      <c r="I43" s="424"/>
      <c r="J43" s="322"/>
      <c r="K43" s="305">
        <v>400000</v>
      </c>
    </row>
    <row r="44" spans="1:11" x14ac:dyDescent="0.2">
      <c r="A44" s="2420"/>
      <c r="B44" s="436" t="s">
        <v>998</v>
      </c>
      <c r="C44" s="423"/>
      <c r="D44" s="322"/>
      <c r="E44" s="305">
        <v>300000</v>
      </c>
      <c r="F44" s="424"/>
      <c r="G44" s="322"/>
      <c r="H44" s="305">
        <v>400000</v>
      </c>
      <c r="I44" s="424"/>
      <c r="J44" s="322"/>
      <c r="K44" s="305">
        <v>400000</v>
      </c>
    </row>
    <row r="45" spans="1:11" x14ac:dyDescent="0.2">
      <c r="A45" s="2420"/>
      <c r="B45" s="436" t="s">
        <v>999</v>
      </c>
      <c r="C45" s="423">
        <v>400</v>
      </c>
      <c r="D45" s="322">
        <v>160</v>
      </c>
      <c r="E45" s="305">
        <f t="shared" si="1"/>
        <v>64000</v>
      </c>
      <c r="F45" s="424">
        <v>400</v>
      </c>
      <c r="G45" s="322">
        <v>160</v>
      </c>
      <c r="H45" s="305">
        <v>64000</v>
      </c>
      <c r="I45" s="424">
        <v>400</v>
      </c>
      <c r="J45" s="322">
        <v>160</v>
      </c>
      <c r="K45" s="305">
        <f t="shared" si="5"/>
        <v>64000</v>
      </c>
    </row>
    <row r="46" spans="1:11" x14ac:dyDescent="0.2">
      <c r="A46" s="2420"/>
      <c r="B46" s="436" t="s">
        <v>1000</v>
      </c>
      <c r="C46" s="423"/>
      <c r="D46" s="322"/>
      <c r="E46" s="305">
        <v>200000</v>
      </c>
      <c r="F46" s="424"/>
      <c r="G46" s="322"/>
      <c r="H46" s="305">
        <v>600000</v>
      </c>
      <c r="I46" s="424"/>
      <c r="J46" s="322"/>
      <c r="K46" s="305">
        <v>600000</v>
      </c>
    </row>
    <row r="47" spans="1:11" x14ac:dyDescent="0.2">
      <c r="A47" s="2425"/>
      <c r="B47" s="1088" t="s">
        <v>1008</v>
      </c>
      <c r="C47" s="1089"/>
      <c r="D47" s="1090"/>
      <c r="E47" s="1091">
        <v>277957.58</v>
      </c>
      <c r="F47" s="1092"/>
      <c r="G47" s="1090"/>
      <c r="H47" s="305">
        <v>400000</v>
      </c>
      <c r="I47" s="1092"/>
      <c r="J47" s="1090"/>
      <c r="K47" s="1091">
        <v>400000</v>
      </c>
    </row>
    <row r="48" spans="1:11" x14ac:dyDescent="0.2">
      <c r="A48" s="2425"/>
      <c r="B48" s="1088" t="s">
        <v>1222</v>
      </c>
      <c r="C48" s="1089">
        <v>240</v>
      </c>
      <c r="D48" s="1090">
        <v>66</v>
      </c>
      <c r="E48" s="1091">
        <f>C48*D48</f>
        <v>15840</v>
      </c>
      <c r="F48" s="1092"/>
      <c r="G48" s="1090"/>
      <c r="H48" s="305"/>
      <c r="I48" s="1092"/>
      <c r="J48" s="1090"/>
      <c r="K48" s="1091"/>
    </row>
    <row r="49" spans="1:11" x14ac:dyDescent="0.2">
      <c r="A49" s="2425"/>
      <c r="B49" s="1088" t="s">
        <v>1217</v>
      </c>
      <c r="C49" s="1089">
        <v>228</v>
      </c>
      <c r="D49" s="1090">
        <v>75</v>
      </c>
      <c r="E49" s="1091">
        <f t="shared" ref="E49:E59" si="6">C49*D49</f>
        <v>17100</v>
      </c>
      <c r="F49" s="1092"/>
      <c r="G49" s="1090"/>
      <c r="H49" s="305"/>
      <c r="I49" s="1092"/>
      <c r="J49" s="1090"/>
      <c r="K49" s="1091"/>
    </row>
    <row r="50" spans="1:11" x14ac:dyDescent="0.2">
      <c r="A50" s="2425"/>
      <c r="B50" s="1088" t="s">
        <v>1223</v>
      </c>
      <c r="C50" s="1089">
        <v>240</v>
      </c>
      <c r="D50" s="1090">
        <v>67</v>
      </c>
      <c r="E50" s="1091">
        <f t="shared" si="6"/>
        <v>16080</v>
      </c>
      <c r="F50" s="1092"/>
      <c r="G50" s="1090"/>
      <c r="H50" s="305"/>
      <c r="I50" s="1092"/>
      <c r="J50" s="1090"/>
      <c r="K50" s="1091"/>
    </row>
    <row r="51" spans="1:11" x14ac:dyDescent="0.2">
      <c r="A51" s="2425"/>
      <c r="B51" s="1088" t="s">
        <v>1227</v>
      </c>
      <c r="C51" s="1089">
        <v>210</v>
      </c>
      <c r="D51" s="1090">
        <v>62</v>
      </c>
      <c r="E51" s="1091">
        <f t="shared" si="6"/>
        <v>13020</v>
      </c>
      <c r="F51" s="1092"/>
      <c r="G51" s="1090"/>
      <c r="H51" s="305"/>
      <c r="I51" s="1092"/>
      <c r="J51" s="1090"/>
      <c r="K51" s="1091"/>
    </row>
    <row r="52" spans="1:11" x14ac:dyDescent="0.2">
      <c r="A52" s="2425"/>
      <c r="B52" s="1088" t="s">
        <v>1224</v>
      </c>
      <c r="C52" s="1089">
        <v>204</v>
      </c>
      <c r="D52" s="1090">
        <v>56</v>
      </c>
      <c r="E52" s="1091">
        <f t="shared" si="6"/>
        <v>11424</v>
      </c>
      <c r="F52" s="1092"/>
      <c r="G52" s="1090"/>
      <c r="H52" s="305"/>
      <c r="I52" s="1092"/>
      <c r="J52" s="1090"/>
      <c r="K52" s="1091"/>
    </row>
    <row r="53" spans="1:11" x14ac:dyDescent="0.2">
      <c r="A53" s="2425"/>
      <c r="B53" s="1088" t="s">
        <v>1225</v>
      </c>
      <c r="C53" s="1089">
        <v>204</v>
      </c>
      <c r="D53" s="1090">
        <v>56</v>
      </c>
      <c r="E53" s="1091">
        <f t="shared" si="6"/>
        <v>11424</v>
      </c>
      <c r="F53" s="1092"/>
      <c r="G53" s="1090"/>
      <c r="H53" s="305"/>
      <c r="I53" s="1092"/>
      <c r="J53" s="1090"/>
      <c r="K53" s="1091"/>
    </row>
    <row r="54" spans="1:11" x14ac:dyDescent="0.2">
      <c r="A54" s="2425"/>
      <c r="B54" s="1088" t="s">
        <v>1218</v>
      </c>
      <c r="C54" s="1089">
        <v>50</v>
      </c>
      <c r="D54" s="1090">
        <v>20</v>
      </c>
      <c r="E54" s="1091">
        <f t="shared" si="6"/>
        <v>1000</v>
      </c>
      <c r="F54" s="1092"/>
      <c r="G54" s="1090"/>
      <c r="H54" s="305"/>
      <c r="I54" s="1092"/>
      <c r="J54" s="1090"/>
      <c r="K54" s="1091"/>
    </row>
    <row r="55" spans="1:11" x14ac:dyDescent="0.2">
      <c r="A55" s="2425"/>
      <c r="B55" s="1088" t="s">
        <v>1226</v>
      </c>
      <c r="C55" s="1089">
        <v>15</v>
      </c>
      <c r="D55" s="1090">
        <v>119</v>
      </c>
      <c r="E55" s="1091">
        <f t="shared" si="6"/>
        <v>1785</v>
      </c>
      <c r="F55" s="1092"/>
      <c r="G55" s="1090"/>
      <c r="H55" s="305"/>
      <c r="I55" s="1092"/>
      <c r="J55" s="1090"/>
      <c r="K55" s="1091"/>
    </row>
    <row r="56" spans="1:11" x14ac:dyDescent="0.2">
      <c r="A56" s="2425"/>
      <c r="B56" s="1088" t="s">
        <v>1219</v>
      </c>
      <c r="C56" s="1089">
        <v>36</v>
      </c>
      <c r="D56" s="1090">
        <v>2831</v>
      </c>
      <c r="E56" s="1091">
        <f t="shared" si="6"/>
        <v>101916</v>
      </c>
      <c r="F56" s="1092"/>
      <c r="G56" s="1090"/>
      <c r="H56" s="305"/>
      <c r="I56" s="1092"/>
      <c r="J56" s="1090"/>
      <c r="K56" s="1091"/>
    </row>
    <row r="57" spans="1:11" x14ac:dyDescent="0.2">
      <c r="A57" s="2425"/>
      <c r="B57" s="1088" t="s">
        <v>1220</v>
      </c>
      <c r="C57" s="1089">
        <v>36</v>
      </c>
      <c r="D57" s="1090">
        <v>298</v>
      </c>
      <c r="E57" s="1091">
        <f t="shared" si="6"/>
        <v>10728</v>
      </c>
      <c r="F57" s="1092"/>
      <c r="G57" s="1090"/>
      <c r="H57" s="305"/>
      <c r="I57" s="1092"/>
      <c r="J57" s="1090"/>
      <c r="K57" s="1091"/>
    </row>
    <row r="58" spans="1:11" x14ac:dyDescent="0.2">
      <c r="A58" s="2425"/>
      <c r="B58" s="1088" t="s">
        <v>1221</v>
      </c>
      <c r="C58" s="1089">
        <v>5</v>
      </c>
      <c r="D58" s="1090">
        <v>1476.8</v>
      </c>
      <c r="E58" s="1091">
        <f t="shared" si="6"/>
        <v>7384</v>
      </c>
      <c r="F58" s="1092"/>
      <c r="G58" s="1090"/>
      <c r="H58" s="305"/>
      <c r="I58" s="1092"/>
      <c r="J58" s="1090"/>
      <c r="K58" s="1091"/>
    </row>
    <row r="59" spans="1:11" x14ac:dyDescent="0.2">
      <c r="A59" s="2425"/>
      <c r="B59" s="1088" t="s">
        <v>1228</v>
      </c>
      <c r="C59" s="1089">
        <v>11</v>
      </c>
      <c r="D59" s="1090">
        <v>209</v>
      </c>
      <c r="E59" s="1091">
        <f t="shared" si="6"/>
        <v>2299</v>
      </c>
      <c r="F59" s="1092"/>
      <c r="G59" s="1090"/>
      <c r="H59" s="305"/>
      <c r="I59" s="1092"/>
      <c r="J59" s="1090"/>
      <c r="K59" s="1091"/>
    </row>
    <row r="60" spans="1:11" x14ac:dyDescent="0.2">
      <c r="A60" s="2425"/>
      <c r="B60" s="1088"/>
      <c r="C60" s="1089"/>
      <c r="D60" s="1090"/>
      <c r="E60" s="1091"/>
      <c r="F60" s="1092"/>
      <c r="G60" s="1090"/>
      <c r="H60" s="305"/>
      <c r="I60" s="1092"/>
      <c r="J60" s="1090"/>
      <c r="K60" s="1091"/>
    </row>
    <row r="61" spans="1:11" x14ac:dyDescent="0.2">
      <c r="A61" s="2425"/>
      <c r="B61" s="1088"/>
      <c r="C61" s="1089"/>
      <c r="D61" s="1090"/>
      <c r="E61" s="1091"/>
      <c r="F61" s="1092"/>
      <c r="G61" s="1090"/>
      <c r="H61" s="305">
        <v>0</v>
      </c>
      <c r="I61" s="1092"/>
      <c r="J61" s="1090"/>
      <c r="K61" s="1091"/>
    </row>
    <row r="62" spans="1:11" ht="13.5" thickBot="1" x14ac:dyDescent="0.25">
      <c r="A62" s="2421"/>
      <c r="B62" s="438" t="s">
        <v>170</v>
      </c>
      <c r="C62" s="435"/>
      <c r="D62" s="431"/>
      <c r="E62" s="433">
        <f>SUM(E40:E61)</f>
        <v>1586346.1300000001</v>
      </c>
      <c r="F62" s="430"/>
      <c r="G62" s="431"/>
      <c r="H62" s="433">
        <f>SUM(H40:H61)</f>
        <v>2130900</v>
      </c>
      <c r="I62" s="430"/>
      <c r="J62" s="431"/>
      <c r="K62" s="433">
        <f>SUM(K40:K47)</f>
        <v>2130900</v>
      </c>
    </row>
    <row r="63" spans="1:11" x14ac:dyDescent="0.2">
      <c r="A63" s="2419">
        <v>2</v>
      </c>
      <c r="B63" s="437" t="s">
        <v>1010</v>
      </c>
      <c r="C63" s="376">
        <v>500</v>
      </c>
      <c r="D63" s="428">
        <v>54</v>
      </c>
      <c r="E63" s="429">
        <f t="shared" si="1"/>
        <v>27000</v>
      </c>
      <c r="F63" s="374"/>
      <c r="G63" s="428"/>
      <c r="H63" s="429">
        <f t="shared" ref="H63:H72" si="7">ROUND(F63*G63,2)</f>
        <v>0</v>
      </c>
      <c r="I63" s="374"/>
      <c r="J63" s="428"/>
      <c r="K63" s="429">
        <f t="shared" ref="K63:K72" si="8">ROUND(I63*J63,2)</f>
        <v>0</v>
      </c>
    </row>
    <row r="64" spans="1:11" x14ac:dyDescent="0.2">
      <c r="A64" s="2420"/>
      <c r="B64" s="436" t="s">
        <v>1011</v>
      </c>
      <c r="C64" s="434">
        <v>200</v>
      </c>
      <c r="D64" s="426">
        <v>70</v>
      </c>
      <c r="E64" s="305">
        <f t="shared" si="1"/>
        <v>14000</v>
      </c>
      <c r="F64" s="425"/>
      <c r="G64" s="426"/>
      <c r="H64" s="305">
        <f t="shared" si="7"/>
        <v>0</v>
      </c>
      <c r="I64" s="425"/>
      <c r="J64" s="426"/>
      <c r="K64" s="305">
        <f t="shared" si="8"/>
        <v>0</v>
      </c>
    </row>
    <row r="65" spans="1:11" x14ac:dyDescent="0.2">
      <c r="A65" s="2420"/>
      <c r="B65" s="436" t="s">
        <v>1012</v>
      </c>
      <c r="C65" s="434">
        <v>300</v>
      </c>
      <c r="D65" s="426">
        <v>18</v>
      </c>
      <c r="E65" s="305">
        <f t="shared" si="1"/>
        <v>5400</v>
      </c>
      <c r="F65" s="425"/>
      <c r="G65" s="426"/>
      <c r="H65" s="305"/>
      <c r="I65" s="425"/>
      <c r="J65" s="426"/>
      <c r="K65" s="305"/>
    </row>
    <row r="66" spans="1:11" x14ac:dyDescent="0.2">
      <c r="A66" s="2420"/>
      <c r="B66" s="436" t="s">
        <v>1013</v>
      </c>
      <c r="C66" s="434">
        <v>450</v>
      </c>
      <c r="D66" s="426">
        <v>120</v>
      </c>
      <c r="E66" s="305">
        <f t="shared" si="1"/>
        <v>54000</v>
      </c>
      <c r="F66" s="425"/>
      <c r="G66" s="426"/>
      <c r="H66" s="305"/>
      <c r="I66" s="425"/>
      <c r="J66" s="426"/>
      <c r="K66" s="305"/>
    </row>
    <row r="67" spans="1:11" x14ac:dyDescent="0.2">
      <c r="A67" s="2420"/>
      <c r="B67" s="436" t="s">
        <v>1014</v>
      </c>
      <c r="C67" s="434">
        <v>300</v>
      </c>
      <c r="D67" s="426">
        <v>75</v>
      </c>
      <c r="E67" s="305">
        <f t="shared" si="1"/>
        <v>22500</v>
      </c>
      <c r="F67" s="425"/>
      <c r="G67" s="426"/>
      <c r="H67" s="305"/>
      <c r="I67" s="425"/>
      <c r="J67" s="426"/>
      <c r="K67" s="305"/>
    </row>
    <row r="68" spans="1:11" x14ac:dyDescent="0.2">
      <c r="A68" s="2420"/>
      <c r="B68" s="436" t="s">
        <v>1015</v>
      </c>
      <c r="C68" s="434">
        <v>300</v>
      </c>
      <c r="D68" s="426">
        <v>50</v>
      </c>
      <c r="E68" s="305">
        <f t="shared" si="1"/>
        <v>15000</v>
      </c>
      <c r="F68" s="425"/>
      <c r="G68" s="426"/>
      <c r="H68" s="305"/>
      <c r="I68" s="425"/>
      <c r="J68" s="426"/>
      <c r="K68" s="305"/>
    </row>
    <row r="69" spans="1:11" x14ac:dyDescent="0.2">
      <c r="A69" s="2420"/>
      <c r="B69" s="436" t="s">
        <v>1016</v>
      </c>
      <c r="C69" s="434">
        <v>300</v>
      </c>
      <c r="D69" s="426">
        <v>85</v>
      </c>
      <c r="E69" s="305">
        <f t="shared" si="1"/>
        <v>25500</v>
      </c>
      <c r="F69" s="425"/>
      <c r="G69" s="426"/>
      <c r="H69" s="305"/>
      <c r="I69" s="425"/>
      <c r="J69" s="426"/>
      <c r="K69" s="305"/>
    </row>
    <row r="70" spans="1:11" ht="28.5" customHeight="1" x14ac:dyDescent="0.2">
      <c r="A70" s="2420"/>
      <c r="B70" s="436" t="s">
        <v>1017</v>
      </c>
      <c r="C70" s="434">
        <v>100</v>
      </c>
      <c r="D70" s="426">
        <v>133</v>
      </c>
      <c r="E70" s="305">
        <f t="shared" si="1"/>
        <v>13300</v>
      </c>
      <c r="F70" s="425"/>
      <c r="G70" s="426"/>
      <c r="H70" s="305"/>
      <c r="I70" s="425"/>
      <c r="J70" s="426"/>
      <c r="K70" s="305"/>
    </row>
    <row r="71" spans="1:11" x14ac:dyDescent="0.2">
      <c r="A71" s="2420"/>
      <c r="B71" s="436" t="s">
        <v>1018</v>
      </c>
      <c r="C71" s="434">
        <v>500</v>
      </c>
      <c r="D71" s="426">
        <v>50</v>
      </c>
      <c r="E71" s="305">
        <f t="shared" si="1"/>
        <v>25000</v>
      </c>
      <c r="F71" s="425"/>
      <c r="G71" s="426"/>
      <c r="H71" s="305">
        <f t="shared" si="7"/>
        <v>0</v>
      </c>
      <c r="I71" s="425"/>
      <c r="J71" s="426"/>
      <c r="K71" s="305">
        <f t="shared" si="8"/>
        <v>0</v>
      </c>
    </row>
    <row r="72" spans="1:11" x14ac:dyDescent="0.2">
      <c r="A72" s="2420"/>
      <c r="B72" s="436" t="s">
        <v>1019</v>
      </c>
      <c r="C72" s="434">
        <v>300</v>
      </c>
      <c r="D72" s="426">
        <v>80</v>
      </c>
      <c r="E72" s="305">
        <f t="shared" si="1"/>
        <v>24000</v>
      </c>
      <c r="F72" s="425"/>
      <c r="G72" s="426"/>
      <c r="H72" s="305">
        <f t="shared" si="7"/>
        <v>0</v>
      </c>
      <c r="I72" s="425"/>
      <c r="J72" s="426"/>
      <c r="K72" s="305">
        <f t="shared" si="8"/>
        <v>0</v>
      </c>
    </row>
    <row r="73" spans="1:11" x14ac:dyDescent="0.2">
      <c r="A73" s="2420"/>
      <c r="B73" s="436" t="s">
        <v>1020</v>
      </c>
      <c r="C73" s="434">
        <v>300</v>
      </c>
      <c r="D73" s="426">
        <v>60</v>
      </c>
      <c r="E73" s="305">
        <f t="shared" si="1"/>
        <v>18000</v>
      </c>
      <c r="F73" s="425"/>
      <c r="G73" s="426"/>
      <c r="H73" s="305"/>
      <c r="I73" s="425"/>
      <c r="J73" s="426"/>
      <c r="K73" s="305"/>
    </row>
    <row r="74" spans="1:11" x14ac:dyDescent="0.2">
      <c r="A74" s="2420"/>
      <c r="B74" s="436" t="s">
        <v>1021</v>
      </c>
      <c r="C74" s="434">
        <v>50</v>
      </c>
      <c r="D74" s="426">
        <v>1950</v>
      </c>
      <c r="E74" s="305">
        <f t="shared" si="1"/>
        <v>97500</v>
      </c>
      <c r="F74" s="425"/>
      <c r="G74" s="426"/>
      <c r="H74" s="305"/>
      <c r="I74" s="425"/>
      <c r="J74" s="426"/>
      <c r="K74" s="305"/>
    </row>
    <row r="75" spans="1:11" x14ac:dyDescent="0.2">
      <c r="A75" s="2420"/>
      <c r="B75" s="436" t="s">
        <v>1022</v>
      </c>
      <c r="C75" s="434">
        <v>20</v>
      </c>
      <c r="D75" s="426">
        <v>847</v>
      </c>
      <c r="E75" s="305">
        <f t="shared" si="1"/>
        <v>16940</v>
      </c>
      <c r="F75" s="425"/>
      <c r="G75" s="426"/>
      <c r="H75" s="305"/>
      <c r="I75" s="425"/>
      <c r="J75" s="426"/>
      <c r="K75" s="305"/>
    </row>
    <row r="76" spans="1:11" x14ac:dyDescent="0.2">
      <c r="A76" s="2420"/>
      <c r="B76" s="436" t="s">
        <v>1023</v>
      </c>
      <c r="C76" s="434">
        <v>15</v>
      </c>
      <c r="D76" s="426">
        <v>274</v>
      </c>
      <c r="E76" s="305">
        <f t="shared" si="1"/>
        <v>4110</v>
      </c>
      <c r="F76" s="425"/>
      <c r="G76" s="426"/>
      <c r="H76" s="305"/>
      <c r="I76" s="425"/>
      <c r="J76" s="426"/>
      <c r="K76" s="305"/>
    </row>
    <row r="77" spans="1:11" x14ac:dyDescent="0.2">
      <c r="A77" s="2420"/>
      <c r="B77" s="436" t="s">
        <v>1024</v>
      </c>
      <c r="C77" s="434">
        <v>15</v>
      </c>
      <c r="D77" s="426">
        <v>582</v>
      </c>
      <c r="E77" s="305">
        <f t="shared" si="1"/>
        <v>8730</v>
      </c>
      <c r="F77" s="425"/>
      <c r="G77" s="426"/>
      <c r="H77" s="305"/>
      <c r="I77" s="425"/>
      <c r="J77" s="426"/>
      <c r="K77" s="305"/>
    </row>
    <row r="78" spans="1:11" x14ac:dyDescent="0.2">
      <c r="A78" s="2420"/>
      <c r="B78" s="436" t="s">
        <v>1025</v>
      </c>
      <c r="C78" s="434">
        <v>4</v>
      </c>
      <c r="D78" s="426">
        <v>990</v>
      </c>
      <c r="E78" s="305">
        <f t="shared" si="1"/>
        <v>3960</v>
      </c>
      <c r="F78" s="425"/>
      <c r="G78" s="426"/>
      <c r="H78" s="305"/>
      <c r="I78" s="425"/>
      <c r="J78" s="426"/>
      <c r="K78" s="305"/>
    </row>
    <row r="79" spans="1:11" x14ac:dyDescent="0.2">
      <c r="A79" s="2420"/>
      <c r="B79" s="436" t="s">
        <v>1026</v>
      </c>
      <c r="C79" s="434">
        <v>6</v>
      </c>
      <c r="D79" s="426">
        <v>400</v>
      </c>
      <c r="E79" s="305">
        <f t="shared" si="1"/>
        <v>2400</v>
      </c>
      <c r="F79" s="425"/>
      <c r="G79" s="426"/>
      <c r="H79" s="305"/>
      <c r="I79" s="425"/>
      <c r="J79" s="426"/>
      <c r="K79" s="305"/>
    </row>
    <row r="80" spans="1:11" x14ac:dyDescent="0.2">
      <c r="A80" s="2420"/>
      <c r="B80" s="436" t="s">
        <v>1027</v>
      </c>
      <c r="C80" s="434">
        <v>200</v>
      </c>
      <c r="D80" s="426">
        <v>64</v>
      </c>
      <c r="E80" s="305">
        <f t="shared" si="1"/>
        <v>12800</v>
      </c>
      <c r="F80" s="425"/>
      <c r="G80" s="426"/>
      <c r="H80" s="305"/>
      <c r="I80" s="425"/>
      <c r="J80" s="426"/>
      <c r="K80" s="305"/>
    </row>
    <row r="81" spans="1:11" x14ac:dyDescent="0.2">
      <c r="A81" s="2420"/>
      <c r="B81" s="436" t="s">
        <v>1028</v>
      </c>
      <c r="C81" s="434">
        <v>10</v>
      </c>
      <c r="D81" s="426">
        <v>380</v>
      </c>
      <c r="E81" s="305">
        <f t="shared" si="1"/>
        <v>3800</v>
      </c>
      <c r="F81" s="425"/>
      <c r="G81" s="426"/>
      <c r="H81" s="305"/>
      <c r="I81" s="425"/>
      <c r="J81" s="426"/>
      <c r="K81" s="305"/>
    </row>
    <row r="82" spans="1:11" x14ac:dyDescent="0.2">
      <c r="A82" s="2420"/>
      <c r="B82" s="436" t="s">
        <v>1029</v>
      </c>
      <c r="C82" s="434">
        <v>10</v>
      </c>
      <c r="D82" s="426">
        <v>650</v>
      </c>
      <c r="E82" s="305">
        <f t="shared" si="1"/>
        <v>6500</v>
      </c>
      <c r="F82" s="425"/>
      <c r="G82" s="426"/>
      <c r="H82" s="305"/>
      <c r="I82" s="425"/>
      <c r="J82" s="426"/>
      <c r="K82" s="305"/>
    </row>
    <row r="83" spans="1:11" x14ac:dyDescent="0.2">
      <c r="A83" s="2420"/>
      <c r="B83" s="436" t="s">
        <v>1030</v>
      </c>
      <c r="C83" s="434">
        <v>4</v>
      </c>
      <c r="D83" s="426">
        <v>1650</v>
      </c>
      <c r="E83" s="305">
        <f t="shared" si="1"/>
        <v>6600</v>
      </c>
      <c r="F83" s="425"/>
      <c r="G83" s="426"/>
      <c r="H83" s="305"/>
      <c r="I83" s="425"/>
      <c r="J83" s="426"/>
      <c r="K83" s="305"/>
    </row>
    <row r="84" spans="1:11" x14ac:dyDescent="0.2">
      <c r="A84" s="2420"/>
      <c r="B84" s="436" t="s">
        <v>956</v>
      </c>
      <c r="C84" s="434">
        <v>400</v>
      </c>
      <c r="D84" s="426">
        <v>350</v>
      </c>
      <c r="E84" s="305">
        <f t="shared" si="1"/>
        <v>140000</v>
      </c>
      <c r="F84" s="425"/>
      <c r="G84" s="426"/>
      <c r="H84" s="305"/>
      <c r="I84" s="425"/>
      <c r="J84" s="426"/>
      <c r="K84" s="305"/>
    </row>
    <row r="85" spans="1:11" x14ac:dyDescent="0.2">
      <c r="A85" s="2420"/>
      <c r="B85" s="436" t="s">
        <v>1031</v>
      </c>
      <c r="C85" s="434">
        <v>4</v>
      </c>
      <c r="D85" s="426">
        <v>705</v>
      </c>
      <c r="E85" s="305">
        <f t="shared" si="1"/>
        <v>2820</v>
      </c>
      <c r="F85" s="425"/>
      <c r="G85" s="426"/>
      <c r="H85" s="305"/>
      <c r="I85" s="425"/>
      <c r="J85" s="426"/>
      <c r="K85" s="305"/>
    </row>
    <row r="86" spans="1:11" x14ac:dyDescent="0.2">
      <c r="A86" s="2420"/>
      <c r="B86" s="436" t="s">
        <v>1032</v>
      </c>
      <c r="C86" s="434">
        <v>20</v>
      </c>
      <c r="D86" s="426">
        <v>300</v>
      </c>
      <c r="E86" s="305">
        <f t="shared" si="1"/>
        <v>6000</v>
      </c>
      <c r="F86" s="425"/>
      <c r="G86" s="426"/>
      <c r="H86" s="305"/>
      <c r="I86" s="425"/>
      <c r="J86" s="426"/>
      <c r="K86" s="305"/>
    </row>
    <row r="87" spans="1:11" x14ac:dyDescent="0.2">
      <c r="A87" s="2420"/>
      <c r="B87" s="436" t="s">
        <v>983</v>
      </c>
      <c r="C87" s="434">
        <v>100</v>
      </c>
      <c r="D87" s="426">
        <v>15</v>
      </c>
      <c r="E87" s="305">
        <f t="shared" si="1"/>
        <v>1500</v>
      </c>
      <c r="F87" s="425"/>
      <c r="G87" s="426"/>
      <c r="H87" s="305"/>
      <c r="I87" s="425"/>
      <c r="J87" s="426"/>
      <c r="K87" s="305"/>
    </row>
    <row r="88" spans="1:11" x14ac:dyDescent="0.2">
      <c r="A88" s="2420"/>
      <c r="B88" s="436" t="s">
        <v>1033</v>
      </c>
      <c r="C88" s="434">
        <v>100</v>
      </c>
      <c r="D88" s="426">
        <v>40</v>
      </c>
      <c r="E88" s="305">
        <f t="shared" si="1"/>
        <v>4000</v>
      </c>
      <c r="F88" s="425"/>
      <c r="G88" s="426"/>
      <c r="H88" s="305"/>
      <c r="I88" s="425"/>
      <c r="J88" s="426"/>
      <c r="K88" s="305"/>
    </row>
    <row r="89" spans="1:11" x14ac:dyDescent="0.2">
      <c r="A89" s="2420"/>
      <c r="B89" s="436" t="s">
        <v>1034</v>
      </c>
      <c r="C89" s="434">
        <v>60</v>
      </c>
      <c r="D89" s="426">
        <v>62</v>
      </c>
      <c r="E89" s="305">
        <f t="shared" si="1"/>
        <v>3720</v>
      </c>
      <c r="F89" s="425"/>
      <c r="G89" s="426"/>
      <c r="H89" s="305"/>
      <c r="I89" s="425"/>
      <c r="J89" s="426"/>
      <c r="K89" s="305"/>
    </row>
    <row r="90" spans="1:11" x14ac:dyDescent="0.2">
      <c r="A90" s="2420"/>
      <c r="B90" s="436" t="s">
        <v>1035</v>
      </c>
      <c r="C90" s="423">
        <v>10</v>
      </c>
      <c r="D90" s="322">
        <v>130</v>
      </c>
      <c r="E90" s="305">
        <f t="shared" ref="E90:E95" si="9">ROUND(C90*D90,2)</f>
        <v>1300</v>
      </c>
      <c r="F90" s="424"/>
      <c r="G90" s="322"/>
      <c r="H90" s="305">
        <f>ROUND(F90*G90,2)</f>
        <v>0</v>
      </c>
      <c r="I90" s="424"/>
      <c r="J90" s="322"/>
      <c r="K90" s="305">
        <f>ROUND(I90*J90,2)</f>
        <v>0</v>
      </c>
    </row>
    <row r="91" spans="1:11" x14ac:dyDescent="0.2">
      <c r="A91" s="2425"/>
      <c r="B91" s="1088" t="s">
        <v>1199</v>
      </c>
      <c r="C91" s="1089">
        <v>12</v>
      </c>
      <c r="D91" s="1090">
        <v>655</v>
      </c>
      <c r="E91" s="1091">
        <f t="shared" si="9"/>
        <v>7860</v>
      </c>
      <c r="F91" s="1092"/>
      <c r="G91" s="1090"/>
      <c r="H91" s="1091"/>
      <c r="I91" s="1092"/>
      <c r="J91" s="1090"/>
      <c r="K91" s="1091"/>
    </row>
    <row r="92" spans="1:11" x14ac:dyDescent="0.2">
      <c r="A92" s="2425"/>
      <c r="B92" s="1088" t="s">
        <v>1200</v>
      </c>
      <c r="C92" s="1089">
        <v>480</v>
      </c>
      <c r="D92" s="1090">
        <v>17</v>
      </c>
      <c r="E92" s="1091">
        <f t="shared" si="9"/>
        <v>8160</v>
      </c>
      <c r="F92" s="1092"/>
      <c r="G92" s="1090"/>
      <c r="H92" s="1091"/>
      <c r="I92" s="1092"/>
      <c r="J92" s="1090"/>
      <c r="K92" s="1091"/>
    </row>
    <row r="93" spans="1:11" x14ac:dyDescent="0.2">
      <c r="A93" s="2425"/>
      <c r="B93" s="1088" t="s">
        <v>1201</v>
      </c>
      <c r="C93" s="1089">
        <v>10</v>
      </c>
      <c r="D93" s="1090">
        <v>87.5</v>
      </c>
      <c r="E93" s="1091">
        <f t="shared" si="9"/>
        <v>875</v>
      </c>
      <c r="F93" s="1092"/>
      <c r="G93" s="1090"/>
      <c r="H93" s="1091"/>
      <c r="I93" s="1092"/>
      <c r="J93" s="1090"/>
      <c r="K93" s="1091"/>
    </row>
    <row r="94" spans="1:11" x14ac:dyDescent="0.2">
      <c r="A94" s="2425"/>
      <c r="B94" s="1088" t="s">
        <v>1202</v>
      </c>
      <c r="C94" s="1089">
        <v>44</v>
      </c>
      <c r="D94" s="1090">
        <v>344</v>
      </c>
      <c r="E94" s="1091">
        <f t="shared" si="9"/>
        <v>15136</v>
      </c>
      <c r="F94" s="1092"/>
      <c r="G94" s="1090"/>
      <c r="H94" s="1091"/>
      <c r="I94" s="1092"/>
      <c r="J94" s="1090"/>
      <c r="K94" s="1091"/>
    </row>
    <row r="95" spans="1:11" x14ac:dyDescent="0.2">
      <c r="A95" s="2425"/>
      <c r="B95" s="1088" t="s">
        <v>1203</v>
      </c>
      <c r="C95" s="1089">
        <v>20</v>
      </c>
      <c r="D95" s="1090">
        <v>287.8</v>
      </c>
      <c r="E95" s="1091">
        <f t="shared" si="9"/>
        <v>5756</v>
      </c>
      <c r="F95" s="1092"/>
      <c r="G95" s="1090"/>
      <c r="H95" s="1091"/>
      <c r="I95" s="1092"/>
      <c r="J95" s="1090"/>
      <c r="K95" s="1091"/>
    </row>
    <row r="96" spans="1:11" x14ac:dyDescent="0.2">
      <c r="A96" s="2425"/>
      <c r="B96" s="1088" t="s">
        <v>1204</v>
      </c>
      <c r="C96" s="1089"/>
      <c r="D96" s="1090"/>
      <c r="E96" s="1091">
        <v>476790</v>
      </c>
      <c r="F96" s="1092"/>
      <c r="G96" s="1090"/>
      <c r="H96" s="1091"/>
      <c r="I96" s="1092"/>
      <c r="J96" s="1090"/>
      <c r="K96" s="1091"/>
    </row>
    <row r="97" spans="1:12" x14ac:dyDescent="0.2">
      <c r="A97" s="2425"/>
      <c r="B97" s="1088" t="s">
        <v>1205</v>
      </c>
      <c r="C97" s="1089"/>
      <c r="D97" s="1090"/>
      <c r="E97" s="1091">
        <v>597997.77</v>
      </c>
      <c r="F97" s="1092"/>
      <c r="G97" s="1090"/>
      <c r="H97" s="1091"/>
      <c r="I97" s="1092"/>
      <c r="J97" s="1090"/>
      <c r="K97" s="1091"/>
    </row>
    <row r="98" spans="1:12" x14ac:dyDescent="0.2">
      <c r="A98" s="2425"/>
      <c r="B98" s="1088"/>
      <c r="C98" s="1089"/>
      <c r="D98" s="1090"/>
      <c r="E98" s="1091"/>
      <c r="F98" s="1092"/>
      <c r="G98" s="1090"/>
      <c r="H98" s="1091"/>
      <c r="I98" s="1092"/>
      <c r="J98" s="1090"/>
      <c r="K98" s="1091"/>
    </row>
    <row r="99" spans="1:12" x14ac:dyDescent="0.2">
      <c r="A99" s="2425"/>
      <c r="B99" s="1088" t="s">
        <v>1036</v>
      </c>
      <c r="C99" s="1089">
        <v>10</v>
      </c>
      <c r="D99" s="1090">
        <v>71.91</v>
      </c>
      <c r="E99" s="1091">
        <f>ROUND(C99*D99,2)</f>
        <v>719.1</v>
      </c>
      <c r="F99" s="1092"/>
      <c r="G99" s="1090"/>
      <c r="H99" s="1091"/>
      <c r="I99" s="1092"/>
      <c r="J99" s="1090"/>
      <c r="K99" s="1091"/>
    </row>
    <row r="100" spans="1:12" ht="13.5" thickBot="1" x14ac:dyDescent="0.25">
      <c r="A100" s="2421"/>
      <c r="B100" s="438" t="s">
        <v>170</v>
      </c>
      <c r="C100" s="435"/>
      <c r="D100" s="431"/>
      <c r="E100" s="433">
        <f>SUM(E63:E99)</f>
        <v>1679673.87</v>
      </c>
      <c r="F100" s="430"/>
      <c r="G100" s="431"/>
      <c r="H100" s="433">
        <f>SUM(H63:H90)</f>
        <v>0</v>
      </c>
      <c r="I100" s="430"/>
      <c r="J100" s="431"/>
      <c r="K100" s="433">
        <f>SUM(K63:K90)</f>
        <v>0</v>
      </c>
    </row>
    <row r="101" spans="1:12" ht="13.5" thickBot="1" x14ac:dyDescent="0.25">
      <c r="A101" s="439"/>
      <c r="B101" s="440" t="s">
        <v>185</v>
      </c>
      <c r="C101" s="441" t="s">
        <v>187</v>
      </c>
      <c r="D101" s="442" t="s">
        <v>187</v>
      </c>
      <c r="E101" s="443">
        <f>+E100+E62+E39</f>
        <v>3346020</v>
      </c>
      <c r="F101" s="444" t="s">
        <v>187</v>
      </c>
      <c r="G101" s="442" t="s">
        <v>187</v>
      </c>
      <c r="H101" s="443">
        <f>+H100+H62+H39</f>
        <v>2154700</v>
      </c>
      <c r="I101" s="444" t="s">
        <v>187</v>
      </c>
      <c r="J101" s="442" t="s">
        <v>187</v>
      </c>
      <c r="K101" s="443">
        <f>+K100+K62+K39</f>
        <v>2154700</v>
      </c>
    </row>
    <row r="102" spans="1:12" s="455" customFormat="1" ht="26.45" customHeight="1" x14ac:dyDescent="0.2">
      <c r="A102" s="2424"/>
      <c r="B102" s="2424"/>
      <c r="F102" s="456"/>
      <c r="I102" s="456"/>
      <c r="L102" s="456"/>
    </row>
  </sheetData>
  <mergeCells count="25">
    <mergeCell ref="A63:A100"/>
    <mergeCell ref="A102:B102"/>
    <mergeCell ref="A2:L2"/>
    <mergeCell ref="A11:G11"/>
    <mergeCell ref="B12:F12"/>
    <mergeCell ref="B13:F13"/>
    <mergeCell ref="A14:F14"/>
    <mergeCell ref="A15:A17"/>
    <mergeCell ref="B15:B17"/>
    <mergeCell ref="C15:K15"/>
    <mergeCell ref="C16:E16"/>
    <mergeCell ref="F16:H16"/>
    <mergeCell ref="I16:K16"/>
    <mergeCell ref="A3:K3"/>
    <mergeCell ref="H4:H5"/>
    <mergeCell ref="I4:K4"/>
    <mergeCell ref="A1:F1"/>
    <mergeCell ref="A4:G5"/>
    <mergeCell ref="A6:G6"/>
    <mergeCell ref="A19:A39"/>
    <mergeCell ref="A40:A62"/>
    <mergeCell ref="A7:G7"/>
    <mergeCell ref="A8:G8"/>
    <mergeCell ref="A9:G9"/>
    <mergeCell ref="A10:G10"/>
  </mergeCells>
  <pageMargins left="0.70866141732283472" right="0.70866141732283472" top="0.74803149606299213" bottom="0.74803149606299213" header="0.31496062992125984" footer="0.31496062992125984"/>
  <pageSetup paperSize="9" scale="75" fitToHeight="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4">
    <tabColor theme="0"/>
    <pageSetUpPr fitToPage="1"/>
  </sheetPr>
  <dimension ref="A1:CW90"/>
  <sheetViews>
    <sheetView view="pageBreakPreview" topLeftCell="A28" zoomScaleNormal="100" zoomScaleSheetLayoutView="100" workbookViewId="0">
      <selection activeCell="A68" sqref="A68:CV69"/>
    </sheetView>
  </sheetViews>
  <sheetFormatPr defaultColWidth="1.42578125" defaultRowHeight="12" x14ac:dyDescent="0.2"/>
  <cols>
    <col min="1" max="1" width="1.42578125" style="266" customWidth="1"/>
    <col min="2" max="4" width="1.42578125" style="266"/>
    <col min="5" max="5" width="1.28515625" style="266" customWidth="1"/>
    <col min="6" max="6" width="1.42578125" style="266" hidden="1" customWidth="1"/>
    <col min="7" max="21" width="1.42578125" style="38"/>
    <col min="22" max="22" width="7.42578125" style="38" customWidth="1"/>
    <col min="23" max="40" width="1.42578125" style="38"/>
    <col min="41" max="41" width="3.42578125" style="38" customWidth="1"/>
    <col min="42" max="49" width="1.42578125" style="38"/>
    <col min="50" max="50" width="2.85546875" style="38" customWidth="1"/>
    <col min="51" max="71" width="1.42578125" style="266"/>
    <col min="72" max="72" width="7.85546875" style="38" customWidth="1"/>
    <col min="73" max="73" width="1.42578125" style="266" customWidth="1"/>
    <col min="74" max="78" width="1.42578125" style="266"/>
    <col min="79" max="79" width="5.42578125" style="266" customWidth="1"/>
    <col min="80" max="85" width="1.42578125" style="266"/>
    <col min="86" max="86" width="3.42578125" style="266" customWidth="1"/>
    <col min="87" max="92" width="1.42578125" style="266"/>
    <col min="93" max="93" width="3.7109375" style="266" customWidth="1"/>
    <col min="94" max="100" width="1.42578125" style="266"/>
    <col min="101" max="101" width="16.7109375" style="985" customWidth="1"/>
    <col min="102" max="328" width="1.42578125" style="266"/>
    <col min="329" max="329" width="1.42578125" style="266" customWidth="1"/>
    <col min="330" max="584" width="1.42578125" style="266"/>
    <col min="585" max="585" width="1.42578125" style="266" customWidth="1"/>
    <col min="586" max="840" width="1.42578125" style="266"/>
    <col min="841" max="841" width="1.42578125" style="266" customWidth="1"/>
    <col min="842" max="1096" width="1.42578125" style="266"/>
    <col min="1097" max="1097" width="1.42578125" style="266" customWidth="1"/>
    <col min="1098" max="1352" width="1.42578125" style="266"/>
    <col min="1353" max="1353" width="1.42578125" style="266" customWidth="1"/>
    <col min="1354" max="1608" width="1.42578125" style="266"/>
    <col min="1609" max="1609" width="1.42578125" style="266" customWidth="1"/>
    <col min="1610" max="1864" width="1.42578125" style="266"/>
    <col min="1865" max="1865" width="1.42578125" style="266" customWidth="1"/>
    <col min="1866" max="2120" width="1.42578125" style="266"/>
    <col min="2121" max="2121" width="1.42578125" style="266" customWidth="1"/>
    <col min="2122" max="2376" width="1.42578125" style="266"/>
    <col min="2377" max="2377" width="1.42578125" style="266" customWidth="1"/>
    <col min="2378" max="2632" width="1.42578125" style="266"/>
    <col min="2633" max="2633" width="1.42578125" style="266" customWidth="1"/>
    <col min="2634" max="2888" width="1.42578125" style="266"/>
    <col min="2889" max="2889" width="1.42578125" style="266" customWidth="1"/>
    <col min="2890" max="3144" width="1.42578125" style="266"/>
    <col min="3145" max="3145" width="1.42578125" style="266" customWidth="1"/>
    <col min="3146" max="3400" width="1.42578125" style="266"/>
    <col min="3401" max="3401" width="1.42578125" style="266" customWidth="1"/>
    <col min="3402" max="3656" width="1.42578125" style="266"/>
    <col min="3657" max="3657" width="1.42578125" style="266" customWidth="1"/>
    <col min="3658" max="3912" width="1.42578125" style="266"/>
    <col min="3913" max="3913" width="1.42578125" style="266" customWidth="1"/>
    <col min="3914" max="4168" width="1.42578125" style="266"/>
    <col min="4169" max="4169" width="1.42578125" style="266" customWidth="1"/>
    <col min="4170" max="4424" width="1.42578125" style="266"/>
    <col min="4425" max="4425" width="1.42578125" style="266" customWidth="1"/>
    <col min="4426" max="4680" width="1.42578125" style="266"/>
    <col min="4681" max="4681" width="1.42578125" style="266" customWidth="1"/>
    <col min="4682" max="4936" width="1.42578125" style="266"/>
    <col min="4937" max="4937" width="1.42578125" style="266" customWidth="1"/>
    <col min="4938" max="5192" width="1.42578125" style="266"/>
    <col min="5193" max="5193" width="1.42578125" style="266" customWidth="1"/>
    <col min="5194" max="5448" width="1.42578125" style="266"/>
    <col min="5449" max="5449" width="1.42578125" style="266" customWidth="1"/>
    <col min="5450" max="5704" width="1.42578125" style="266"/>
    <col min="5705" max="5705" width="1.42578125" style="266" customWidth="1"/>
    <col min="5706" max="5960" width="1.42578125" style="266"/>
    <col min="5961" max="5961" width="1.42578125" style="266" customWidth="1"/>
    <col min="5962" max="6216" width="1.42578125" style="266"/>
    <col min="6217" max="6217" width="1.42578125" style="266" customWidth="1"/>
    <col min="6218" max="6472" width="1.42578125" style="266"/>
    <col min="6473" max="6473" width="1.42578125" style="266" customWidth="1"/>
    <col min="6474" max="6728" width="1.42578125" style="266"/>
    <col min="6729" max="6729" width="1.42578125" style="266" customWidth="1"/>
    <col min="6730" max="6984" width="1.42578125" style="266"/>
    <col min="6985" max="6985" width="1.42578125" style="266" customWidth="1"/>
    <col min="6986" max="7240" width="1.42578125" style="266"/>
    <col min="7241" max="7241" width="1.42578125" style="266" customWidth="1"/>
    <col min="7242" max="7496" width="1.42578125" style="266"/>
    <col min="7497" max="7497" width="1.42578125" style="266" customWidth="1"/>
    <col min="7498" max="7752" width="1.42578125" style="266"/>
    <col min="7753" max="7753" width="1.42578125" style="266" customWidth="1"/>
    <col min="7754" max="8008" width="1.42578125" style="266"/>
    <col min="8009" max="8009" width="1.42578125" style="266" customWidth="1"/>
    <col min="8010" max="8264" width="1.42578125" style="266"/>
    <col min="8265" max="8265" width="1.42578125" style="266" customWidth="1"/>
    <col min="8266" max="8520" width="1.42578125" style="266"/>
    <col min="8521" max="8521" width="1.42578125" style="266" customWidth="1"/>
    <col min="8522" max="8776" width="1.42578125" style="266"/>
    <col min="8777" max="8777" width="1.42578125" style="266" customWidth="1"/>
    <col min="8778" max="9032" width="1.42578125" style="266"/>
    <col min="9033" max="9033" width="1.42578125" style="266" customWidth="1"/>
    <col min="9034" max="9288" width="1.42578125" style="266"/>
    <col min="9289" max="9289" width="1.42578125" style="266" customWidth="1"/>
    <col min="9290" max="9544" width="1.42578125" style="266"/>
    <col min="9545" max="9545" width="1.42578125" style="266" customWidth="1"/>
    <col min="9546" max="9800" width="1.42578125" style="266"/>
    <col min="9801" max="9801" width="1.42578125" style="266" customWidth="1"/>
    <col min="9802" max="10056" width="1.42578125" style="266"/>
    <col min="10057" max="10057" width="1.42578125" style="266" customWidth="1"/>
    <col min="10058" max="10312" width="1.42578125" style="266"/>
    <col min="10313" max="10313" width="1.42578125" style="266" customWidth="1"/>
    <col min="10314" max="10568" width="1.42578125" style="266"/>
    <col min="10569" max="10569" width="1.42578125" style="266" customWidth="1"/>
    <col min="10570" max="10824" width="1.42578125" style="266"/>
    <col min="10825" max="10825" width="1.42578125" style="266" customWidth="1"/>
    <col min="10826" max="11080" width="1.42578125" style="266"/>
    <col min="11081" max="11081" width="1.42578125" style="266" customWidth="1"/>
    <col min="11082" max="11336" width="1.42578125" style="266"/>
    <col min="11337" max="11337" width="1.42578125" style="266" customWidth="1"/>
    <col min="11338" max="11592" width="1.42578125" style="266"/>
    <col min="11593" max="11593" width="1.42578125" style="266" customWidth="1"/>
    <col min="11594" max="11848" width="1.42578125" style="266"/>
    <col min="11849" max="11849" width="1.42578125" style="266" customWidth="1"/>
    <col min="11850" max="12104" width="1.42578125" style="266"/>
    <col min="12105" max="12105" width="1.42578125" style="266" customWidth="1"/>
    <col min="12106" max="12360" width="1.42578125" style="266"/>
    <col min="12361" max="12361" width="1.42578125" style="266" customWidth="1"/>
    <col min="12362" max="12616" width="1.42578125" style="266"/>
    <col min="12617" max="12617" width="1.42578125" style="266" customWidth="1"/>
    <col min="12618" max="12872" width="1.42578125" style="266"/>
    <col min="12873" max="12873" width="1.42578125" style="266" customWidth="1"/>
    <col min="12874" max="13128" width="1.42578125" style="266"/>
    <col min="13129" max="13129" width="1.42578125" style="266" customWidth="1"/>
    <col min="13130" max="13384" width="1.42578125" style="266"/>
    <col min="13385" max="13385" width="1.42578125" style="266" customWidth="1"/>
    <col min="13386" max="13640" width="1.42578125" style="266"/>
    <col min="13641" max="13641" width="1.42578125" style="266" customWidth="1"/>
    <col min="13642" max="13896" width="1.42578125" style="266"/>
    <col min="13897" max="13897" width="1.42578125" style="266" customWidth="1"/>
    <col min="13898" max="14152" width="1.42578125" style="266"/>
    <col min="14153" max="14153" width="1.42578125" style="266" customWidth="1"/>
    <col min="14154" max="14408" width="1.42578125" style="266"/>
    <col min="14409" max="14409" width="1.42578125" style="266" customWidth="1"/>
    <col min="14410" max="14664" width="1.42578125" style="266"/>
    <col min="14665" max="14665" width="1.42578125" style="266" customWidth="1"/>
    <col min="14666" max="14920" width="1.42578125" style="266"/>
    <col min="14921" max="14921" width="1.42578125" style="266" customWidth="1"/>
    <col min="14922" max="15176" width="1.42578125" style="266"/>
    <col min="15177" max="15177" width="1.42578125" style="266" customWidth="1"/>
    <col min="15178" max="15432" width="1.42578125" style="266"/>
    <col min="15433" max="15433" width="1.42578125" style="266" customWidth="1"/>
    <col min="15434" max="15688" width="1.42578125" style="266"/>
    <col min="15689" max="15689" width="1.42578125" style="266" customWidth="1"/>
    <col min="15690" max="15944" width="1.42578125" style="266"/>
    <col min="15945" max="15945" width="1.42578125" style="266" customWidth="1"/>
    <col min="15946" max="16200" width="1.42578125" style="266"/>
    <col min="16201" max="16201" width="1.42578125" style="266" customWidth="1"/>
    <col min="16202" max="16384" width="1.42578125" style="266"/>
  </cols>
  <sheetData>
    <row r="1" spans="1:101" ht="12.75" customHeight="1" x14ac:dyDescent="0.2">
      <c r="A1" s="1608" t="s">
        <v>626</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c r="AO1" s="1608"/>
      <c r="AP1" s="1608"/>
      <c r="AQ1" s="1608"/>
      <c r="AR1" s="1608"/>
      <c r="AS1" s="1608"/>
      <c r="AT1" s="1608"/>
      <c r="AU1" s="1608"/>
      <c r="AV1" s="1608"/>
      <c r="AW1" s="1608"/>
      <c r="AX1" s="1608"/>
      <c r="AY1" s="1608"/>
      <c r="AZ1" s="1608"/>
      <c r="BA1" s="1608"/>
      <c r="BB1" s="1608"/>
      <c r="BC1" s="1608"/>
      <c r="BD1" s="1608"/>
      <c r="BE1" s="1608"/>
      <c r="BF1" s="1608"/>
      <c r="BG1" s="1608"/>
      <c r="BH1" s="1608"/>
      <c r="BI1" s="1608"/>
      <c r="BJ1" s="1608"/>
      <c r="BK1" s="1608"/>
      <c r="BL1" s="1608"/>
      <c r="BM1" s="1608"/>
      <c r="BN1" s="1608"/>
      <c r="BO1" s="1608"/>
      <c r="BP1" s="1608"/>
      <c r="BQ1" s="1608"/>
      <c r="BR1" s="1608"/>
      <c r="BS1" s="1608"/>
      <c r="BT1" s="1608"/>
      <c r="BU1" s="1608"/>
      <c r="BV1" s="1608"/>
      <c r="BW1" s="1608"/>
      <c r="BX1" s="1608"/>
      <c r="BY1" s="1608"/>
      <c r="BZ1" s="1608"/>
      <c r="CA1" s="1608"/>
      <c r="CB1" s="1608"/>
      <c r="CC1" s="1608"/>
      <c r="CD1" s="1608"/>
      <c r="CE1" s="1608"/>
      <c r="CF1" s="1608"/>
      <c r="CG1" s="1608"/>
      <c r="CH1" s="1608"/>
      <c r="CI1" s="1608"/>
      <c r="CJ1" s="1608"/>
      <c r="CK1" s="1608"/>
      <c r="CL1" s="1608"/>
      <c r="CM1" s="1608"/>
      <c r="CN1" s="1608"/>
      <c r="CO1" s="1608"/>
      <c r="CP1" s="1608"/>
      <c r="CQ1" s="1608"/>
      <c r="CR1" s="1608"/>
      <c r="CS1" s="1608"/>
      <c r="CT1" s="1608"/>
      <c r="CU1" s="1608"/>
      <c r="CV1" s="1608"/>
    </row>
    <row r="2" spans="1:101" s="646" customFormat="1" ht="9" thickBot="1" x14ac:dyDescent="0.25">
      <c r="G2" s="647"/>
      <c r="H2" s="647"/>
      <c r="I2" s="647"/>
      <c r="J2" s="647"/>
      <c r="K2" s="647"/>
      <c r="L2" s="647"/>
      <c r="M2" s="647"/>
      <c r="N2" s="647"/>
      <c r="O2" s="647"/>
      <c r="P2" s="647"/>
      <c r="Q2" s="647"/>
      <c r="R2" s="647"/>
      <c r="S2" s="647"/>
      <c r="T2" s="647"/>
      <c r="U2" s="647"/>
      <c r="V2" s="647"/>
      <c r="W2" s="647"/>
      <c r="X2" s="647"/>
      <c r="Y2" s="647"/>
      <c r="Z2" s="647"/>
      <c r="AA2" s="647"/>
      <c r="AB2" s="647"/>
      <c r="AC2" s="647"/>
      <c r="AD2" s="647"/>
      <c r="AE2" s="647"/>
      <c r="AF2" s="647"/>
      <c r="AG2" s="647"/>
      <c r="AH2" s="647"/>
      <c r="AI2" s="647"/>
      <c r="AJ2" s="647"/>
      <c r="AK2" s="647"/>
      <c r="AL2" s="647"/>
      <c r="AM2" s="647"/>
      <c r="AN2" s="647"/>
      <c r="AO2" s="647"/>
      <c r="AP2" s="647"/>
      <c r="AQ2" s="647"/>
      <c r="AR2" s="647"/>
      <c r="AS2" s="647"/>
      <c r="AT2" s="647"/>
      <c r="AU2" s="647"/>
      <c r="AV2" s="647"/>
      <c r="AW2" s="647"/>
      <c r="AX2" s="647"/>
      <c r="BT2" s="647"/>
      <c r="CW2" s="986"/>
    </row>
    <row r="3" spans="1:101" ht="12" customHeight="1" x14ac:dyDescent="0.2">
      <c r="A3" s="1609" t="s">
        <v>99</v>
      </c>
      <c r="B3" s="1610"/>
      <c r="C3" s="1610"/>
      <c r="D3" s="1610"/>
      <c r="E3" s="1611"/>
      <c r="F3" s="1612" t="s">
        <v>219</v>
      </c>
      <c r="G3" s="1610"/>
      <c r="H3" s="1610"/>
      <c r="I3" s="1610"/>
      <c r="J3" s="1610"/>
      <c r="K3" s="1610"/>
      <c r="L3" s="1610"/>
      <c r="M3" s="1610"/>
      <c r="N3" s="1610"/>
      <c r="O3" s="1610"/>
      <c r="P3" s="1610"/>
      <c r="Q3" s="1610"/>
      <c r="R3" s="1610"/>
      <c r="S3" s="1610"/>
      <c r="T3" s="1610"/>
      <c r="U3" s="1610"/>
      <c r="V3" s="1610"/>
      <c r="W3" s="1610"/>
      <c r="X3" s="1610"/>
      <c r="Y3" s="1610"/>
      <c r="Z3" s="1610"/>
      <c r="AA3" s="1610"/>
      <c r="AB3" s="1610"/>
      <c r="AC3" s="1610"/>
      <c r="AD3" s="1610"/>
      <c r="AE3" s="1610"/>
      <c r="AF3" s="1610"/>
      <c r="AG3" s="1610"/>
      <c r="AH3" s="1610"/>
      <c r="AI3" s="1610"/>
      <c r="AJ3" s="1610"/>
      <c r="AK3" s="1610"/>
      <c r="AL3" s="1610"/>
      <c r="AM3" s="1610"/>
      <c r="AN3" s="1610"/>
      <c r="AO3" s="1610"/>
      <c r="AP3" s="1610"/>
      <c r="AQ3" s="1610"/>
      <c r="AR3" s="1610"/>
      <c r="AS3" s="1610"/>
      <c r="AT3" s="1610"/>
      <c r="AU3" s="1610"/>
      <c r="AV3" s="1610"/>
      <c r="AW3" s="1610"/>
      <c r="AX3" s="1611"/>
      <c r="AY3" s="1612" t="s">
        <v>173</v>
      </c>
      <c r="AZ3" s="1610"/>
      <c r="BA3" s="1610"/>
      <c r="BB3" s="1610"/>
      <c r="BC3" s="1610"/>
      <c r="BD3" s="1611"/>
      <c r="BE3" s="1612" t="s">
        <v>100</v>
      </c>
      <c r="BF3" s="1610"/>
      <c r="BG3" s="1610"/>
      <c r="BH3" s="1610"/>
      <c r="BI3" s="1610"/>
      <c r="BJ3" s="1611"/>
      <c r="BK3" s="1612" t="s">
        <v>627</v>
      </c>
      <c r="BL3" s="1610"/>
      <c r="BM3" s="1610"/>
      <c r="BN3" s="1610"/>
      <c r="BO3" s="1610"/>
      <c r="BP3" s="1610"/>
      <c r="BQ3" s="1610"/>
      <c r="BR3" s="1610"/>
      <c r="BS3" s="1611"/>
      <c r="BT3" s="1617" t="s">
        <v>797</v>
      </c>
      <c r="BU3" s="1613" t="s">
        <v>209</v>
      </c>
      <c r="BV3" s="1614"/>
      <c r="BW3" s="1614"/>
      <c r="BX3" s="1614"/>
      <c r="BY3" s="1614"/>
      <c r="BZ3" s="1614"/>
      <c r="CA3" s="1614"/>
      <c r="CB3" s="1614"/>
      <c r="CC3" s="1614"/>
      <c r="CD3" s="1614"/>
      <c r="CE3" s="1614"/>
      <c r="CF3" s="1614"/>
      <c r="CG3" s="1614"/>
      <c r="CH3" s="1614"/>
      <c r="CI3" s="1614"/>
      <c r="CJ3" s="1614"/>
      <c r="CK3" s="1614"/>
      <c r="CL3" s="1614"/>
      <c r="CM3" s="1614"/>
      <c r="CN3" s="1614"/>
      <c r="CO3" s="1614"/>
      <c r="CP3" s="1614"/>
      <c r="CQ3" s="1614"/>
      <c r="CR3" s="1614"/>
      <c r="CS3" s="1614"/>
      <c r="CT3" s="1614"/>
      <c r="CU3" s="1614"/>
      <c r="CV3" s="1615"/>
    </row>
    <row r="4" spans="1:101" ht="12" customHeight="1" x14ac:dyDescent="0.2">
      <c r="A4" s="1616" t="s">
        <v>628</v>
      </c>
      <c r="B4" s="1603"/>
      <c r="C4" s="1603"/>
      <c r="D4" s="1603"/>
      <c r="E4" s="1604"/>
      <c r="F4" s="1602"/>
      <c r="G4" s="1603"/>
      <c r="H4" s="1603"/>
      <c r="I4" s="1603"/>
      <c r="J4" s="1603"/>
      <c r="K4" s="1603"/>
      <c r="L4" s="1603"/>
      <c r="M4" s="1603"/>
      <c r="N4" s="1603"/>
      <c r="O4" s="1603"/>
      <c r="P4" s="1603"/>
      <c r="Q4" s="1603"/>
      <c r="R4" s="1603"/>
      <c r="S4" s="1603"/>
      <c r="T4" s="1603"/>
      <c r="U4" s="1603"/>
      <c r="V4" s="1603"/>
      <c r="W4" s="1603"/>
      <c r="X4" s="1603"/>
      <c r="Y4" s="1603"/>
      <c r="Z4" s="1603"/>
      <c r="AA4" s="1603"/>
      <c r="AB4" s="1603"/>
      <c r="AC4" s="1603"/>
      <c r="AD4" s="1603"/>
      <c r="AE4" s="1603"/>
      <c r="AF4" s="1603"/>
      <c r="AG4" s="1603"/>
      <c r="AH4" s="1603"/>
      <c r="AI4" s="1603"/>
      <c r="AJ4" s="1603"/>
      <c r="AK4" s="1603"/>
      <c r="AL4" s="1603"/>
      <c r="AM4" s="1603"/>
      <c r="AN4" s="1603"/>
      <c r="AO4" s="1603"/>
      <c r="AP4" s="1603"/>
      <c r="AQ4" s="1603"/>
      <c r="AR4" s="1603"/>
      <c r="AS4" s="1603"/>
      <c r="AT4" s="1603"/>
      <c r="AU4" s="1603"/>
      <c r="AV4" s="1603"/>
      <c r="AW4" s="1603"/>
      <c r="AX4" s="1604"/>
      <c r="AY4" s="1602" t="s">
        <v>101</v>
      </c>
      <c r="AZ4" s="1603"/>
      <c r="BA4" s="1603"/>
      <c r="BB4" s="1603"/>
      <c r="BC4" s="1603"/>
      <c r="BD4" s="1604"/>
      <c r="BE4" s="1602" t="s">
        <v>102</v>
      </c>
      <c r="BF4" s="1603"/>
      <c r="BG4" s="1603"/>
      <c r="BH4" s="1603"/>
      <c r="BI4" s="1603"/>
      <c r="BJ4" s="1604"/>
      <c r="BK4" s="1602" t="s">
        <v>629</v>
      </c>
      <c r="BL4" s="1603"/>
      <c r="BM4" s="1603"/>
      <c r="BN4" s="1603"/>
      <c r="BO4" s="1603"/>
      <c r="BP4" s="1603"/>
      <c r="BQ4" s="1603"/>
      <c r="BR4" s="1603"/>
      <c r="BS4" s="1604"/>
      <c r="BT4" s="1618"/>
      <c r="BU4" s="1602" t="s">
        <v>1001</v>
      </c>
      <c r="BV4" s="1603"/>
      <c r="BW4" s="1603"/>
      <c r="BX4" s="1603"/>
      <c r="BY4" s="1603"/>
      <c r="BZ4" s="1603"/>
      <c r="CA4" s="1604"/>
      <c r="CB4" s="1602" t="s">
        <v>1002</v>
      </c>
      <c r="CC4" s="1603"/>
      <c r="CD4" s="1603"/>
      <c r="CE4" s="1603"/>
      <c r="CF4" s="1603"/>
      <c r="CG4" s="1603"/>
      <c r="CH4" s="1604"/>
      <c r="CI4" s="1602" t="s">
        <v>1112</v>
      </c>
      <c r="CJ4" s="1603"/>
      <c r="CK4" s="1603"/>
      <c r="CL4" s="1603"/>
      <c r="CM4" s="1603"/>
      <c r="CN4" s="1603"/>
      <c r="CO4" s="1604"/>
      <c r="CP4" s="1602" t="s">
        <v>270</v>
      </c>
      <c r="CQ4" s="1603"/>
      <c r="CR4" s="1603"/>
      <c r="CS4" s="1603"/>
      <c r="CT4" s="1603"/>
      <c r="CU4" s="1603"/>
      <c r="CV4" s="1605"/>
    </row>
    <row r="5" spans="1:101" ht="12" customHeight="1" x14ac:dyDescent="0.2">
      <c r="A5" s="1616"/>
      <c r="B5" s="1603"/>
      <c r="C5" s="1603"/>
      <c r="D5" s="1603"/>
      <c r="E5" s="1604"/>
      <c r="F5" s="1602"/>
      <c r="G5" s="1603"/>
      <c r="H5" s="1603"/>
      <c r="I5" s="1603"/>
      <c r="J5" s="1603"/>
      <c r="K5" s="1603"/>
      <c r="L5" s="1603"/>
      <c r="M5" s="1603"/>
      <c r="N5" s="1603"/>
      <c r="O5" s="1603"/>
      <c r="P5" s="1603"/>
      <c r="Q5" s="1603"/>
      <c r="R5" s="1603"/>
      <c r="S5" s="1603"/>
      <c r="T5" s="1603"/>
      <c r="U5" s="1603"/>
      <c r="V5" s="1603"/>
      <c r="W5" s="1603"/>
      <c r="X5" s="1603"/>
      <c r="Y5" s="1603"/>
      <c r="Z5" s="1603"/>
      <c r="AA5" s="1603"/>
      <c r="AB5" s="1603"/>
      <c r="AC5" s="1603"/>
      <c r="AD5" s="1603"/>
      <c r="AE5" s="1603"/>
      <c r="AF5" s="1603"/>
      <c r="AG5" s="1603"/>
      <c r="AH5" s="1603"/>
      <c r="AI5" s="1603"/>
      <c r="AJ5" s="1603"/>
      <c r="AK5" s="1603"/>
      <c r="AL5" s="1603"/>
      <c r="AM5" s="1603"/>
      <c r="AN5" s="1603"/>
      <c r="AO5" s="1603"/>
      <c r="AP5" s="1603"/>
      <c r="AQ5" s="1603"/>
      <c r="AR5" s="1603"/>
      <c r="AS5" s="1603"/>
      <c r="AT5" s="1603"/>
      <c r="AU5" s="1603"/>
      <c r="AV5" s="1603"/>
      <c r="AW5" s="1603"/>
      <c r="AX5" s="1604"/>
      <c r="AY5" s="1602"/>
      <c r="AZ5" s="1603"/>
      <c r="BA5" s="1603"/>
      <c r="BB5" s="1603"/>
      <c r="BC5" s="1603"/>
      <c r="BD5" s="1604"/>
      <c r="BE5" s="1602" t="s">
        <v>103</v>
      </c>
      <c r="BF5" s="1603"/>
      <c r="BG5" s="1603"/>
      <c r="BH5" s="1603"/>
      <c r="BI5" s="1603"/>
      <c r="BJ5" s="1604"/>
      <c r="BK5" s="1602" t="s">
        <v>630</v>
      </c>
      <c r="BL5" s="1603"/>
      <c r="BM5" s="1603"/>
      <c r="BN5" s="1603"/>
      <c r="BO5" s="1603"/>
      <c r="BP5" s="1603"/>
      <c r="BQ5" s="1603"/>
      <c r="BR5" s="1603"/>
      <c r="BS5" s="1604"/>
      <c r="BT5" s="1618"/>
      <c r="BU5" s="1602" t="s">
        <v>104</v>
      </c>
      <c r="BV5" s="1603"/>
      <c r="BW5" s="1603"/>
      <c r="BX5" s="1603"/>
      <c r="BY5" s="1603"/>
      <c r="BZ5" s="1603"/>
      <c r="CA5" s="1604"/>
      <c r="CB5" s="1602" t="s">
        <v>105</v>
      </c>
      <c r="CC5" s="1603"/>
      <c r="CD5" s="1603"/>
      <c r="CE5" s="1603"/>
      <c r="CF5" s="1603"/>
      <c r="CG5" s="1603"/>
      <c r="CH5" s="1604"/>
      <c r="CI5" s="1602" t="s">
        <v>106</v>
      </c>
      <c r="CJ5" s="1603"/>
      <c r="CK5" s="1603"/>
      <c r="CL5" s="1603"/>
      <c r="CM5" s="1603"/>
      <c r="CN5" s="1603"/>
      <c r="CO5" s="1604"/>
      <c r="CP5" s="1602" t="s">
        <v>271</v>
      </c>
      <c r="CQ5" s="1603"/>
      <c r="CR5" s="1603"/>
      <c r="CS5" s="1603"/>
      <c r="CT5" s="1603"/>
      <c r="CU5" s="1603"/>
      <c r="CV5" s="1605"/>
    </row>
    <row r="6" spans="1:101" ht="12" customHeight="1" x14ac:dyDescent="0.2">
      <c r="A6" s="1616"/>
      <c r="B6" s="1603"/>
      <c r="C6" s="1603"/>
      <c r="D6" s="1603"/>
      <c r="E6" s="1604"/>
      <c r="F6" s="1602"/>
      <c r="G6" s="1603"/>
      <c r="H6" s="1603"/>
      <c r="I6" s="1603"/>
      <c r="J6" s="1603"/>
      <c r="K6" s="1603"/>
      <c r="L6" s="1603"/>
      <c r="M6" s="1603"/>
      <c r="N6" s="1603"/>
      <c r="O6" s="1603"/>
      <c r="P6" s="1603"/>
      <c r="Q6" s="1603"/>
      <c r="R6" s="1603"/>
      <c r="S6" s="1603"/>
      <c r="T6" s="1603"/>
      <c r="U6" s="1603"/>
      <c r="V6" s="1603"/>
      <c r="W6" s="1603"/>
      <c r="X6" s="1603"/>
      <c r="Y6" s="1603"/>
      <c r="Z6" s="1603"/>
      <c r="AA6" s="1603"/>
      <c r="AB6" s="1603"/>
      <c r="AC6" s="1603"/>
      <c r="AD6" s="1603"/>
      <c r="AE6" s="1603"/>
      <c r="AF6" s="1603"/>
      <c r="AG6" s="1603"/>
      <c r="AH6" s="1603"/>
      <c r="AI6" s="1603"/>
      <c r="AJ6" s="1603"/>
      <c r="AK6" s="1603"/>
      <c r="AL6" s="1603"/>
      <c r="AM6" s="1603"/>
      <c r="AN6" s="1603"/>
      <c r="AO6" s="1603"/>
      <c r="AP6" s="1603"/>
      <c r="AQ6" s="1603"/>
      <c r="AR6" s="1603"/>
      <c r="AS6" s="1603"/>
      <c r="AT6" s="1603"/>
      <c r="AU6" s="1603"/>
      <c r="AV6" s="1603"/>
      <c r="AW6" s="1603"/>
      <c r="AX6" s="1604"/>
      <c r="AY6" s="1602"/>
      <c r="AZ6" s="1603"/>
      <c r="BA6" s="1603"/>
      <c r="BB6" s="1603"/>
      <c r="BC6" s="1603"/>
      <c r="BD6" s="1604"/>
      <c r="BE6" s="1602"/>
      <c r="BF6" s="1603"/>
      <c r="BG6" s="1603"/>
      <c r="BH6" s="1603"/>
      <c r="BI6" s="1603"/>
      <c r="BJ6" s="1604"/>
      <c r="BK6" s="1602" t="s">
        <v>631</v>
      </c>
      <c r="BL6" s="1603"/>
      <c r="BM6" s="1603"/>
      <c r="BN6" s="1603"/>
      <c r="BO6" s="1603"/>
      <c r="BP6" s="1603"/>
      <c r="BQ6" s="1603"/>
      <c r="BR6" s="1603"/>
      <c r="BS6" s="1604"/>
      <c r="BT6" s="1618"/>
      <c r="BU6" s="1602" t="s">
        <v>107</v>
      </c>
      <c r="BV6" s="1603"/>
      <c r="BW6" s="1603"/>
      <c r="BX6" s="1603"/>
      <c r="BY6" s="1603"/>
      <c r="BZ6" s="1603"/>
      <c r="CA6" s="1604"/>
      <c r="CB6" s="1602" t="s">
        <v>272</v>
      </c>
      <c r="CC6" s="1603"/>
      <c r="CD6" s="1603"/>
      <c r="CE6" s="1603"/>
      <c r="CF6" s="1603"/>
      <c r="CG6" s="1603"/>
      <c r="CH6" s="1604"/>
      <c r="CI6" s="1602" t="s">
        <v>272</v>
      </c>
      <c r="CJ6" s="1603"/>
      <c r="CK6" s="1603"/>
      <c r="CL6" s="1603"/>
      <c r="CM6" s="1603"/>
      <c r="CN6" s="1603"/>
      <c r="CO6" s="1604"/>
      <c r="CP6" s="1602" t="s">
        <v>272</v>
      </c>
      <c r="CQ6" s="1603"/>
      <c r="CR6" s="1603"/>
      <c r="CS6" s="1603"/>
      <c r="CT6" s="1603"/>
      <c r="CU6" s="1603"/>
      <c r="CV6" s="1605"/>
    </row>
    <row r="7" spans="1:101" ht="12" customHeight="1" x14ac:dyDescent="0.2">
      <c r="A7" s="1620"/>
      <c r="B7" s="1476"/>
      <c r="C7" s="1476"/>
      <c r="D7" s="1476"/>
      <c r="E7" s="1607"/>
      <c r="F7" s="1606"/>
      <c r="G7" s="1476"/>
      <c r="H7" s="1476"/>
      <c r="I7" s="1476"/>
      <c r="J7" s="1476"/>
      <c r="K7" s="1476"/>
      <c r="L7" s="1476"/>
      <c r="M7" s="1476"/>
      <c r="N7" s="1476"/>
      <c r="O7" s="1476"/>
      <c r="P7" s="1476"/>
      <c r="Q7" s="1476"/>
      <c r="R7" s="1476"/>
      <c r="S7" s="1476"/>
      <c r="T7" s="1476"/>
      <c r="U7" s="1476"/>
      <c r="V7" s="1476"/>
      <c r="W7" s="1476"/>
      <c r="X7" s="1476"/>
      <c r="Y7" s="1476"/>
      <c r="Z7" s="1476"/>
      <c r="AA7" s="1476"/>
      <c r="AB7" s="1476"/>
      <c r="AC7" s="1476"/>
      <c r="AD7" s="1476"/>
      <c r="AE7" s="1476"/>
      <c r="AF7" s="1476"/>
      <c r="AG7" s="1476"/>
      <c r="AH7" s="1476"/>
      <c r="AI7" s="1476"/>
      <c r="AJ7" s="1476"/>
      <c r="AK7" s="1476"/>
      <c r="AL7" s="1476"/>
      <c r="AM7" s="1476"/>
      <c r="AN7" s="1476"/>
      <c r="AO7" s="1476"/>
      <c r="AP7" s="1476"/>
      <c r="AQ7" s="1476"/>
      <c r="AR7" s="1476"/>
      <c r="AS7" s="1476"/>
      <c r="AT7" s="1476"/>
      <c r="AU7" s="1476"/>
      <c r="AV7" s="1476"/>
      <c r="AW7" s="1476"/>
      <c r="AX7" s="1607"/>
      <c r="AY7" s="1602"/>
      <c r="AZ7" s="1603"/>
      <c r="BA7" s="1603"/>
      <c r="BB7" s="1603"/>
      <c r="BC7" s="1603"/>
      <c r="BD7" s="1604"/>
      <c r="BE7" s="1602"/>
      <c r="BF7" s="1603"/>
      <c r="BG7" s="1603"/>
      <c r="BH7" s="1603"/>
      <c r="BI7" s="1603"/>
      <c r="BJ7" s="1604"/>
      <c r="BK7" s="1606" t="s">
        <v>632</v>
      </c>
      <c r="BL7" s="1476"/>
      <c r="BM7" s="1476"/>
      <c r="BN7" s="1476"/>
      <c r="BO7" s="1476"/>
      <c r="BP7" s="1476"/>
      <c r="BQ7" s="1476"/>
      <c r="BR7" s="1476"/>
      <c r="BS7" s="1607"/>
      <c r="BT7" s="1619"/>
      <c r="BU7" s="1602" t="s">
        <v>108</v>
      </c>
      <c r="BV7" s="1603"/>
      <c r="BW7" s="1603"/>
      <c r="BX7" s="1603"/>
      <c r="BY7" s="1603"/>
      <c r="BZ7" s="1603"/>
      <c r="CA7" s="1604"/>
      <c r="CB7" s="1602" t="s">
        <v>109</v>
      </c>
      <c r="CC7" s="1603"/>
      <c r="CD7" s="1603"/>
      <c r="CE7" s="1603"/>
      <c r="CF7" s="1603"/>
      <c r="CG7" s="1603"/>
      <c r="CH7" s="1604"/>
      <c r="CI7" s="1602" t="s">
        <v>109</v>
      </c>
      <c r="CJ7" s="1603"/>
      <c r="CK7" s="1603"/>
      <c r="CL7" s="1603"/>
      <c r="CM7" s="1603"/>
      <c r="CN7" s="1603"/>
      <c r="CO7" s="1604"/>
      <c r="CP7" s="1602" t="s">
        <v>273</v>
      </c>
      <c r="CQ7" s="1603"/>
      <c r="CR7" s="1603"/>
      <c r="CS7" s="1603"/>
      <c r="CT7" s="1603"/>
      <c r="CU7" s="1603"/>
      <c r="CV7" s="1605"/>
    </row>
    <row r="8" spans="1:101" ht="12" customHeight="1" thickBot="1" x14ac:dyDescent="0.25">
      <c r="A8" s="1637">
        <v>1</v>
      </c>
      <c r="B8" s="1596"/>
      <c r="C8" s="1596"/>
      <c r="D8" s="1596"/>
      <c r="E8" s="1597"/>
      <c r="F8" s="1595">
        <v>2</v>
      </c>
      <c r="G8" s="1596"/>
      <c r="H8" s="1596"/>
      <c r="I8" s="1596"/>
      <c r="J8" s="1596"/>
      <c r="K8" s="1596"/>
      <c r="L8" s="1596"/>
      <c r="M8" s="1596"/>
      <c r="N8" s="1596"/>
      <c r="O8" s="1596"/>
      <c r="P8" s="1596"/>
      <c r="Q8" s="1596"/>
      <c r="R8" s="1596"/>
      <c r="S8" s="1596"/>
      <c r="T8" s="1596"/>
      <c r="U8" s="1596"/>
      <c r="V8" s="1596"/>
      <c r="W8" s="1596"/>
      <c r="X8" s="1596"/>
      <c r="Y8" s="1596"/>
      <c r="Z8" s="1596"/>
      <c r="AA8" s="1596"/>
      <c r="AB8" s="1596"/>
      <c r="AC8" s="1596"/>
      <c r="AD8" s="1596"/>
      <c r="AE8" s="1596"/>
      <c r="AF8" s="1596"/>
      <c r="AG8" s="1596"/>
      <c r="AH8" s="1596"/>
      <c r="AI8" s="1596"/>
      <c r="AJ8" s="1596"/>
      <c r="AK8" s="1596"/>
      <c r="AL8" s="1596"/>
      <c r="AM8" s="1596"/>
      <c r="AN8" s="1596"/>
      <c r="AO8" s="1596"/>
      <c r="AP8" s="1596"/>
      <c r="AQ8" s="1596"/>
      <c r="AR8" s="1596"/>
      <c r="AS8" s="1596"/>
      <c r="AT8" s="1596"/>
      <c r="AU8" s="1596"/>
      <c r="AV8" s="1596"/>
      <c r="AW8" s="1596"/>
      <c r="AX8" s="1597"/>
      <c r="AY8" s="1598">
        <v>3</v>
      </c>
      <c r="AZ8" s="1598"/>
      <c r="BA8" s="1598"/>
      <c r="BB8" s="1598"/>
      <c r="BC8" s="1598"/>
      <c r="BD8" s="1598"/>
      <c r="BE8" s="1598">
        <v>4</v>
      </c>
      <c r="BF8" s="1598"/>
      <c r="BG8" s="1598"/>
      <c r="BH8" s="1598"/>
      <c r="BI8" s="1598"/>
      <c r="BJ8" s="1598"/>
      <c r="BK8" s="1599" t="s">
        <v>625</v>
      </c>
      <c r="BL8" s="1599"/>
      <c r="BM8" s="1599"/>
      <c r="BN8" s="1599"/>
      <c r="BO8" s="1599"/>
      <c r="BP8" s="1599"/>
      <c r="BQ8" s="1599"/>
      <c r="BR8" s="1599"/>
      <c r="BS8" s="1599"/>
      <c r="BT8" s="652" t="s">
        <v>796</v>
      </c>
      <c r="BU8" s="1598">
        <v>5</v>
      </c>
      <c r="BV8" s="1598"/>
      <c r="BW8" s="1598"/>
      <c r="BX8" s="1598"/>
      <c r="BY8" s="1598"/>
      <c r="BZ8" s="1598"/>
      <c r="CA8" s="1598"/>
      <c r="CB8" s="1598">
        <v>6</v>
      </c>
      <c r="CC8" s="1598"/>
      <c r="CD8" s="1598"/>
      <c r="CE8" s="1598"/>
      <c r="CF8" s="1598"/>
      <c r="CG8" s="1598"/>
      <c r="CH8" s="1598"/>
      <c r="CI8" s="1598">
        <v>7</v>
      </c>
      <c r="CJ8" s="1598"/>
      <c r="CK8" s="1598"/>
      <c r="CL8" s="1598"/>
      <c r="CM8" s="1598"/>
      <c r="CN8" s="1598"/>
      <c r="CO8" s="1598"/>
      <c r="CP8" s="1598">
        <v>8</v>
      </c>
      <c r="CQ8" s="1598"/>
      <c r="CR8" s="1598"/>
      <c r="CS8" s="1598"/>
      <c r="CT8" s="1598"/>
      <c r="CU8" s="1598"/>
      <c r="CV8" s="1600"/>
    </row>
    <row r="9" spans="1:101" s="649" customFormat="1" ht="18.75" customHeight="1" thickBot="1" x14ac:dyDescent="0.25">
      <c r="A9" s="1630" t="s">
        <v>166</v>
      </c>
      <c r="B9" s="1592"/>
      <c r="C9" s="1592"/>
      <c r="D9" s="1592"/>
      <c r="E9" s="1593"/>
      <c r="F9" s="1586" t="s">
        <v>110</v>
      </c>
      <c r="G9" s="1587"/>
      <c r="H9" s="1587"/>
      <c r="I9" s="1587"/>
      <c r="J9" s="1587"/>
      <c r="K9" s="1587"/>
      <c r="L9" s="1587"/>
      <c r="M9" s="1587"/>
      <c r="N9" s="1587"/>
      <c r="O9" s="1587"/>
      <c r="P9" s="1587"/>
      <c r="Q9" s="1587"/>
      <c r="R9" s="1587"/>
      <c r="S9" s="1587"/>
      <c r="T9" s="1587"/>
      <c r="U9" s="1587"/>
      <c r="V9" s="1587"/>
      <c r="W9" s="1587"/>
      <c r="X9" s="1587"/>
      <c r="Y9" s="1587"/>
      <c r="Z9" s="1587"/>
      <c r="AA9" s="1587"/>
      <c r="AB9" s="1587"/>
      <c r="AC9" s="1587"/>
      <c r="AD9" s="1587"/>
      <c r="AE9" s="1587"/>
      <c r="AF9" s="1587"/>
      <c r="AG9" s="1587"/>
      <c r="AH9" s="1587"/>
      <c r="AI9" s="1587"/>
      <c r="AJ9" s="1587"/>
      <c r="AK9" s="1587"/>
      <c r="AL9" s="1587"/>
      <c r="AM9" s="1587"/>
      <c r="AN9" s="1587"/>
      <c r="AO9" s="1587"/>
      <c r="AP9" s="1587"/>
      <c r="AQ9" s="1587"/>
      <c r="AR9" s="1587"/>
      <c r="AS9" s="1587"/>
      <c r="AT9" s="1587"/>
      <c r="AU9" s="1587"/>
      <c r="AV9" s="1587"/>
      <c r="AW9" s="1587"/>
      <c r="AX9" s="1588"/>
      <c r="AY9" s="1589" t="s">
        <v>111</v>
      </c>
      <c r="AZ9" s="1590"/>
      <c r="BA9" s="1590"/>
      <c r="BB9" s="1590"/>
      <c r="BC9" s="1590"/>
      <c r="BD9" s="1590"/>
      <c r="BE9" s="1590" t="s">
        <v>187</v>
      </c>
      <c r="BF9" s="1590"/>
      <c r="BG9" s="1590"/>
      <c r="BH9" s="1590"/>
      <c r="BI9" s="1590"/>
      <c r="BJ9" s="1590"/>
      <c r="BK9" s="1591"/>
      <c r="BL9" s="1592"/>
      <c r="BM9" s="1592"/>
      <c r="BN9" s="1592"/>
      <c r="BO9" s="1592"/>
      <c r="BP9" s="1592"/>
      <c r="BQ9" s="1592"/>
      <c r="BR9" s="1592"/>
      <c r="BS9" s="1593"/>
      <c r="BT9" s="648"/>
      <c r="BU9" s="1594">
        <f>+'Прилож.№ 1_Раздел1'!F127</f>
        <v>54334357.199999996</v>
      </c>
      <c r="BV9" s="1594"/>
      <c r="BW9" s="1594"/>
      <c r="BX9" s="1594"/>
      <c r="BY9" s="1594"/>
      <c r="BZ9" s="1594"/>
      <c r="CA9" s="1594"/>
      <c r="CB9" s="1594">
        <f>+'Прилож.№ 1_Раздел1'!G127</f>
        <v>25374900</v>
      </c>
      <c r="CC9" s="1594"/>
      <c r="CD9" s="1594"/>
      <c r="CE9" s="1594"/>
      <c r="CF9" s="1594"/>
      <c r="CG9" s="1594"/>
      <c r="CH9" s="1594"/>
      <c r="CI9" s="1594">
        <f>+'Прилож.№ 1_Раздел1'!H127</f>
        <v>25374900</v>
      </c>
      <c r="CJ9" s="1594"/>
      <c r="CK9" s="1594"/>
      <c r="CL9" s="1594"/>
      <c r="CM9" s="1594"/>
      <c r="CN9" s="1594"/>
      <c r="CO9" s="1594"/>
      <c r="CP9" s="1594">
        <f>+'Прилож.№ 1_Раздел1'!I127</f>
        <v>0</v>
      </c>
      <c r="CQ9" s="1594"/>
      <c r="CR9" s="1594"/>
      <c r="CS9" s="1594"/>
      <c r="CT9" s="1594"/>
      <c r="CU9" s="1594"/>
      <c r="CV9" s="1601"/>
      <c r="CW9" s="987">
        <f>+BU9-BU10-BU12-BU13-BU22</f>
        <v>-363403.19000000507</v>
      </c>
    </row>
    <row r="10" spans="1:101" ht="12" customHeight="1" x14ac:dyDescent="0.2">
      <c r="A10" s="1621" t="s">
        <v>290</v>
      </c>
      <c r="B10" s="1622"/>
      <c r="C10" s="1622"/>
      <c r="D10" s="1622"/>
      <c r="E10" s="1623"/>
      <c r="F10" s="1576" t="s">
        <v>230</v>
      </c>
      <c r="G10" s="1577"/>
      <c r="H10" s="1577"/>
      <c r="I10" s="1577"/>
      <c r="J10" s="1577"/>
      <c r="K10" s="1577"/>
      <c r="L10" s="1577"/>
      <c r="M10" s="1577"/>
      <c r="N10" s="1577"/>
      <c r="O10" s="1577"/>
      <c r="P10" s="1577"/>
      <c r="Q10" s="1577"/>
      <c r="R10" s="1577"/>
      <c r="S10" s="1577"/>
      <c r="T10" s="1577"/>
      <c r="U10" s="1577"/>
      <c r="V10" s="1577"/>
      <c r="W10" s="1577"/>
      <c r="X10" s="1577"/>
      <c r="Y10" s="1577"/>
      <c r="Z10" s="1577"/>
      <c r="AA10" s="1577"/>
      <c r="AB10" s="1577"/>
      <c r="AC10" s="1577"/>
      <c r="AD10" s="1577"/>
      <c r="AE10" s="1577"/>
      <c r="AF10" s="1577"/>
      <c r="AG10" s="1577"/>
      <c r="AH10" s="1577"/>
      <c r="AI10" s="1577"/>
      <c r="AJ10" s="1577"/>
      <c r="AK10" s="1577"/>
      <c r="AL10" s="1577"/>
      <c r="AM10" s="1577"/>
      <c r="AN10" s="1577"/>
      <c r="AO10" s="1577"/>
      <c r="AP10" s="1577"/>
      <c r="AQ10" s="1577"/>
      <c r="AR10" s="1577"/>
      <c r="AS10" s="1577"/>
      <c r="AT10" s="1577"/>
      <c r="AU10" s="1577"/>
      <c r="AV10" s="1577"/>
      <c r="AW10" s="1577"/>
      <c r="AX10" s="1578"/>
      <c r="AY10" s="1549" t="s">
        <v>112</v>
      </c>
      <c r="AZ10" s="1550"/>
      <c r="BA10" s="1550"/>
      <c r="BB10" s="1550"/>
      <c r="BC10" s="1550"/>
      <c r="BD10" s="1551"/>
      <c r="BE10" s="1555" t="s">
        <v>187</v>
      </c>
      <c r="BF10" s="1550"/>
      <c r="BG10" s="1550"/>
      <c r="BH10" s="1550"/>
      <c r="BI10" s="1550"/>
      <c r="BJ10" s="1551"/>
      <c r="BK10" s="1555"/>
      <c r="BL10" s="1550"/>
      <c r="BM10" s="1550"/>
      <c r="BN10" s="1550"/>
      <c r="BO10" s="1550"/>
      <c r="BP10" s="1550"/>
      <c r="BQ10" s="1550"/>
      <c r="BR10" s="1550"/>
      <c r="BS10" s="1551"/>
      <c r="BT10" s="1638"/>
      <c r="BU10" s="1557"/>
      <c r="BV10" s="1558"/>
      <c r="BW10" s="1558"/>
      <c r="BX10" s="1558"/>
      <c r="BY10" s="1558"/>
      <c r="BZ10" s="1558"/>
      <c r="CA10" s="1559"/>
      <c r="CB10" s="1557"/>
      <c r="CC10" s="1558"/>
      <c r="CD10" s="1558"/>
      <c r="CE10" s="1558"/>
      <c r="CF10" s="1558"/>
      <c r="CG10" s="1558"/>
      <c r="CH10" s="1559"/>
      <c r="CI10" s="1557"/>
      <c r="CJ10" s="1558"/>
      <c r="CK10" s="1558"/>
      <c r="CL10" s="1558"/>
      <c r="CM10" s="1558"/>
      <c r="CN10" s="1558"/>
      <c r="CO10" s="1559"/>
      <c r="CP10" s="1557"/>
      <c r="CQ10" s="1558"/>
      <c r="CR10" s="1558"/>
      <c r="CS10" s="1558"/>
      <c r="CT10" s="1558"/>
      <c r="CU10" s="1558"/>
      <c r="CV10" s="1563"/>
    </row>
    <row r="11" spans="1:101" ht="93" customHeight="1" thickBot="1" x14ac:dyDescent="0.25">
      <c r="A11" s="1631"/>
      <c r="B11" s="1632"/>
      <c r="C11" s="1632"/>
      <c r="D11" s="1632"/>
      <c r="E11" s="1633"/>
      <c r="F11" s="1583" t="s">
        <v>798</v>
      </c>
      <c r="G11" s="1584"/>
      <c r="H11" s="1584"/>
      <c r="I11" s="1584"/>
      <c r="J11" s="1584"/>
      <c r="K11" s="1584"/>
      <c r="L11" s="1584"/>
      <c r="M11" s="1584"/>
      <c r="N11" s="1584"/>
      <c r="O11" s="1584"/>
      <c r="P11" s="1584"/>
      <c r="Q11" s="1584"/>
      <c r="R11" s="1584"/>
      <c r="S11" s="1584"/>
      <c r="T11" s="1584"/>
      <c r="U11" s="1584"/>
      <c r="V11" s="1584"/>
      <c r="W11" s="1584"/>
      <c r="X11" s="1584"/>
      <c r="Y11" s="1584"/>
      <c r="Z11" s="1584"/>
      <c r="AA11" s="1584"/>
      <c r="AB11" s="1584"/>
      <c r="AC11" s="1584"/>
      <c r="AD11" s="1584"/>
      <c r="AE11" s="1584"/>
      <c r="AF11" s="1584"/>
      <c r="AG11" s="1584"/>
      <c r="AH11" s="1584"/>
      <c r="AI11" s="1584"/>
      <c r="AJ11" s="1584"/>
      <c r="AK11" s="1584"/>
      <c r="AL11" s="1584"/>
      <c r="AM11" s="1584"/>
      <c r="AN11" s="1584"/>
      <c r="AO11" s="1584"/>
      <c r="AP11" s="1584"/>
      <c r="AQ11" s="1584"/>
      <c r="AR11" s="1584"/>
      <c r="AS11" s="1584"/>
      <c r="AT11" s="1584"/>
      <c r="AU11" s="1584"/>
      <c r="AV11" s="1584"/>
      <c r="AW11" s="1584"/>
      <c r="AX11" s="1585"/>
      <c r="AY11" s="1652"/>
      <c r="AZ11" s="1653"/>
      <c r="BA11" s="1653"/>
      <c r="BB11" s="1653"/>
      <c r="BC11" s="1653"/>
      <c r="BD11" s="1654"/>
      <c r="BE11" s="1655"/>
      <c r="BF11" s="1653"/>
      <c r="BG11" s="1653"/>
      <c r="BH11" s="1653"/>
      <c r="BI11" s="1653"/>
      <c r="BJ11" s="1654"/>
      <c r="BK11" s="1655"/>
      <c r="BL11" s="1653"/>
      <c r="BM11" s="1653"/>
      <c r="BN11" s="1653"/>
      <c r="BO11" s="1653"/>
      <c r="BP11" s="1653"/>
      <c r="BQ11" s="1653"/>
      <c r="BR11" s="1653"/>
      <c r="BS11" s="1654"/>
      <c r="BT11" s="1639"/>
      <c r="BU11" s="1579"/>
      <c r="BV11" s="1580"/>
      <c r="BW11" s="1580"/>
      <c r="BX11" s="1580"/>
      <c r="BY11" s="1580"/>
      <c r="BZ11" s="1580"/>
      <c r="CA11" s="1581"/>
      <c r="CB11" s="1579"/>
      <c r="CC11" s="1580"/>
      <c r="CD11" s="1580"/>
      <c r="CE11" s="1580"/>
      <c r="CF11" s="1580"/>
      <c r="CG11" s="1580"/>
      <c r="CH11" s="1581"/>
      <c r="CI11" s="1579"/>
      <c r="CJ11" s="1580"/>
      <c r="CK11" s="1580"/>
      <c r="CL11" s="1580"/>
      <c r="CM11" s="1580"/>
      <c r="CN11" s="1580"/>
      <c r="CO11" s="1581"/>
      <c r="CP11" s="1579"/>
      <c r="CQ11" s="1580"/>
      <c r="CR11" s="1580"/>
      <c r="CS11" s="1580"/>
      <c r="CT11" s="1580"/>
      <c r="CU11" s="1580"/>
      <c r="CV11" s="1582"/>
    </row>
    <row r="12" spans="1:101" s="650" customFormat="1" ht="35.450000000000003" customHeight="1" thickBot="1" x14ac:dyDescent="0.25">
      <c r="A12" s="1565" t="s">
        <v>291</v>
      </c>
      <c r="B12" s="1566"/>
      <c r="C12" s="1566"/>
      <c r="D12" s="1566"/>
      <c r="E12" s="1567"/>
      <c r="F12" s="1649" t="s">
        <v>799</v>
      </c>
      <c r="G12" s="1650"/>
      <c r="H12" s="1650"/>
      <c r="I12" s="1650"/>
      <c r="J12" s="1650"/>
      <c r="K12" s="1650"/>
      <c r="L12" s="1650"/>
      <c r="M12" s="1650"/>
      <c r="N12" s="1650"/>
      <c r="O12" s="1650"/>
      <c r="P12" s="1650"/>
      <c r="Q12" s="1650"/>
      <c r="R12" s="1650"/>
      <c r="S12" s="1650"/>
      <c r="T12" s="1650"/>
      <c r="U12" s="1650"/>
      <c r="V12" s="1650"/>
      <c r="W12" s="1650"/>
      <c r="X12" s="1650"/>
      <c r="Y12" s="1650"/>
      <c r="Z12" s="1650"/>
      <c r="AA12" s="1650"/>
      <c r="AB12" s="1650"/>
      <c r="AC12" s="1650"/>
      <c r="AD12" s="1650"/>
      <c r="AE12" s="1650"/>
      <c r="AF12" s="1650"/>
      <c r="AG12" s="1650"/>
      <c r="AH12" s="1650"/>
      <c r="AI12" s="1650"/>
      <c r="AJ12" s="1650"/>
      <c r="AK12" s="1650"/>
      <c r="AL12" s="1650"/>
      <c r="AM12" s="1650"/>
      <c r="AN12" s="1650"/>
      <c r="AO12" s="1650"/>
      <c r="AP12" s="1650"/>
      <c r="AQ12" s="1650"/>
      <c r="AR12" s="1650"/>
      <c r="AS12" s="1650"/>
      <c r="AT12" s="1650"/>
      <c r="AU12" s="1650"/>
      <c r="AV12" s="1650"/>
      <c r="AW12" s="1650"/>
      <c r="AX12" s="1651"/>
      <c r="AY12" s="1552" t="s">
        <v>114</v>
      </c>
      <c r="AZ12" s="1553"/>
      <c r="BA12" s="1553"/>
      <c r="BB12" s="1553"/>
      <c r="BC12" s="1553"/>
      <c r="BD12" s="1554"/>
      <c r="BE12" s="1556" t="s">
        <v>187</v>
      </c>
      <c r="BF12" s="1553"/>
      <c r="BG12" s="1553"/>
      <c r="BH12" s="1553"/>
      <c r="BI12" s="1553"/>
      <c r="BJ12" s="1554"/>
      <c r="BK12" s="1556"/>
      <c r="BL12" s="1553"/>
      <c r="BM12" s="1553"/>
      <c r="BN12" s="1553"/>
      <c r="BO12" s="1553"/>
      <c r="BP12" s="1553"/>
      <c r="BQ12" s="1553"/>
      <c r="BR12" s="1553"/>
      <c r="BS12" s="1554"/>
      <c r="BT12" s="658"/>
      <c r="BU12" s="1560"/>
      <c r="BV12" s="1561"/>
      <c r="BW12" s="1561"/>
      <c r="BX12" s="1561"/>
      <c r="BY12" s="1561"/>
      <c r="BZ12" s="1561"/>
      <c r="CA12" s="1562"/>
      <c r="CB12" s="1560"/>
      <c r="CC12" s="1561"/>
      <c r="CD12" s="1561"/>
      <c r="CE12" s="1561"/>
      <c r="CF12" s="1561"/>
      <c r="CG12" s="1561"/>
      <c r="CH12" s="1562"/>
      <c r="CI12" s="1560"/>
      <c r="CJ12" s="1561"/>
      <c r="CK12" s="1561"/>
      <c r="CL12" s="1561"/>
      <c r="CM12" s="1561"/>
      <c r="CN12" s="1561"/>
      <c r="CO12" s="1562"/>
      <c r="CP12" s="1560"/>
      <c r="CQ12" s="1561"/>
      <c r="CR12" s="1561"/>
      <c r="CS12" s="1561"/>
      <c r="CT12" s="1561"/>
      <c r="CU12" s="1561"/>
      <c r="CV12" s="1564"/>
      <c r="CW12" s="988" t="s">
        <v>653</v>
      </c>
    </row>
    <row r="13" spans="1:101" s="650" customFormat="1" ht="12" customHeight="1" x14ac:dyDescent="0.2">
      <c r="A13" s="1621" t="s">
        <v>292</v>
      </c>
      <c r="B13" s="1622"/>
      <c r="C13" s="1622"/>
      <c r="D13" s="1622"/>
      <c r="E13" s="1623"/>
      <c r="F13" s="1576" t="s">
        <v>633</v>
      </c>
      <c r="G13" s="1577"/>
      <c r="H13" s="1577"/>
      <c r="I13" s="1577"/>
      <c r="J13" s="1577"/>
      <c r="K13" s="1577"/>
      <c r="L13" s="1577"/>
      <c r="M13" s="1577"/>
      <c r="N13" s="1577"/>
      <c r="O13" s="1577"/>
      <c r="P13" s="1577"/>
      <c r="Q13" s="1577"/>
      <c r="R13" s="1577"/>
      <c r="S13" s="1577"/>
      <c r="T13" s="1577"/>
      <c r="U13" s="1577"/>
      <c r="V13" s="1577"/>
      <c r="W13" s="1577"/>
      <c r="X13" s="1577"/>
      <c r="Y13" s="1577"/>
      <c r="Z13" s="1577"/>
      <c r="AA13" s="1577"/>
      <c r="AB13" s="1577"/>
      <c r="AC13" s="1577"/>
      <c r="AD13" s="1577"/>
      <c r="AE13" s="1577"/>
      <c r="AF13" s="1577"/>
      <c r="AG13" s="1577"/>
      <c r="AH13" s="1577"/>
      <c r="AI13" s="1577"/>
      <c r="AJ13" s="1577"/>
      <c r="AK13" s="1577"/>
      <c r="AL13" s="1577"/>
      <c r="AM13" s="1577"/>
      <c r="AN13" s="1577"/>
      <c r="AO13" s="1577"/>
      <c r="AP13" s="1577"/>
      <c r="AQ13" s="1577"/>
      <c r="AR13" s="1577"/>
      <c r="AS13" s="1577"/>
      <c r="AT13" s="1577"/>
      <c r="AU13" s="1577"/>
      <c r="AV13" s="1577"/>
      <c r="AW13" s="1577"/>
      <c r="AX13" s="1578"/>
      <c r="AY13" s="1549" t="s">
        <v>115</v>
      </c>
      <c r="AZ13" s="1550"/>
      <c r="BA13" s="1550"/>
      <c r="BB13" s="1550"/>
      <c r="BC13" s="1550"/>
      <c r="BD13" s="1551"/>
      <c r="BE13" s="1555" t="s">
        <v>187</v>
      </c>
      <c r="BF13" s="1550"/>
      <c r="BG13" s="1550"/>
      <c r="BH13" s="1550"/>
      <c r="BI13" s="1550"/>
      <c r="BJ13" s="1551"/>
      <c r="BK13" s="1555"/>
      <c r="BL13" s="1550"/>
      <c r="BM13" s="1550"/>
      <c r="BN13" s="1550"/>
      <c r="BO13" s="1550"/>
      <c r="BP13" s="1550"/>
      <c r="BQ13" s="1550"/>
      <c r="BR13" s="1550"/>
      <c r="BS13" s="1551"/>
      <c r="BT13" s="1638"/>
      <c r="BU13" s="1557">
        <f>BU21</f>
        <v>363403.19</v>
      </c>
      <c r="BV13" s="1558"/>
      <c r="BW13" s="1558"/>
      <c r="BX13" s="1558"/>
      <c r="BY13" s="1558"/>
      <c r="BZ13" s="1558"/>
      <c r="CA13" s="1559"/>
      <c r="CB13" s="1557">
        <f t="shared" ref="CB13" si="0">+CB15+CB17+CB21</f>
        <v>0</v>
      </c>
      <c r="CC13" s="1558"/>
      <c r="CD13" s="1558"/>
      <c r="CE13" s="1558"/>
      <c r="CF13" s="1558"/>
      <c r="CG13" s="1558"/>
      <c r="CH13" s="1559"/>
      <c r="CI13" s="1557">
        <f t="shared" ref="CI13" si="1">+CI15+CI17+CI21</f>
        <v>0</v>
      </c>
      <c r="CJ13" s="1558"/>
      <c r="CK13" s="1558"/>
      <c r="CL13" s="1558"/>
      <c r="CM13" s="1558"/>
      <c r="CN13" s="1558"/>
      <c r="CO13" s="1559"/>
      <c r="CP13" s="1557">
        <f t="shared" ref="CP13" si="2">+CP15+CP17+CP21</f>
        <v>0</v>
      </c>
      <c r="CQ13" s="1558"/>
      <c r="CR13" s="1558"/>
      <c r="CS13" s="1558"/>
      <c r="CT13" s="1558"/>
      <c r="CU13" s="1558"/>
      <c r="CV13" s="1563"/>
      <c r="CW13" s="1415" t="s">
        <v>654</v>
      </c>
    </row>
    <row r="14" spans="1:101" s="650" customFormat="1" ht="12" customHeight="1" x14ac:dyDescent="0.2">
      <c r="A14" s="1624"/>
      <c r="B14" s="1625"/>
      <c r="C14" s="1625"/>
      <c r="D14" s="1625"/>
      <c r="E14" s="1626"/>
      <c r="F14" s="1573" t="s">
        <v>655</v>
      </c>
      <c r="G14" s="1574"/>
      <c r="H14" s="1574"/>
      <c r="I14" s="1574"/>
      <c r="J14" s="1574"/>
      <c r="K14" s="1574"/>
      <c r="L14" s="1574"/>
      <c r="M14" s="1574"/>
      <c r="N14" s="1574"/>
      <c r="O14" s="1574"/>
      <c r="P14" s="1574"/>
      <c r="Q14" s="1574"/>
      <c r="R14" s="1574"/>
      <c r="S14" s="1574"/>
      <c r="T14" s="1574"/>
      <c r="U14" s="1574"/>
      <c r="V14" s="1574"/>
      <c r="W14" s="1574"/>
      <c r="X14" s="1574"/>
      <c r="Y14" s="1574"/>
      <c r="Z14" s="1574"/>
      <c r="AA14" s="1574"/>
      <c r="AB14" s="1574"/>
      <c r="AC14" s="1574"/>
      <c r="AD14" s="1574"/>
      <c r="AE14" s="1574"/>
      <c r="AF14" s="1574"/>
      <c r="AG14" s="1574"/>
      <c r="AH14" s="1574"/>
      <c r="AI14" s="1574"/>
      <c r="AJ14" s="1574"/>
      <c r="AK14" s="1574"/>
      <c r="AL14" s="1574"/>
      <c r="AM14" s="1574"/>
      <c r="AN14" s="1574"/>
      <c r="AO14" s="1574"/>
      <c r="AP14" s="1574"/>
      <c r="AQ14" s="1574"/>
      <c r="AR14" s="1574"/>
      <c r="AS14" s="1574"/>
      <c r="AT14" s="1574"/>
      <c r="AU14" s="1574"/>
      <c r="AV14" s="1574"/>
      <c r="AW14" s="1574"/>
      <c r="AX14" s="1575"/>
      <c r="AY14" s="1565"/>
      <c r="AZ14" s="1566"/>
      <c r="BA14" s="1566"/>
      <c r="BB14" s="1566"/>
      <c r="BC14" s="1566"/>
      <c r="BD14" s="1567"/>
      <c r="BE14" s="1568"/>
      <c r="BF14" s="1566"/>
      <c r="BG14" s="1566"/>
      <c r="BH14" s="1566"/>
      <c r="BI14" s="1566"/>
      <c r="BJ14" s="1567"/>
      <c r="BK14" s="1568"/>
      <c r="BL14" s="1566"/>
      <c r="BM14" s="1566"/>
      <c r="BN14" s="1566"/>
      <c r="BO14" s="1566"/>
      <c r="BP14" s="1566"/>
      <c r="BQ14" s="1566"/>
      <c r="BR14" s="1566"/>
      <c r="BS14" s="1567"/>
      <c r="BT14" s="1640"/>
      <c r="BU14" s="1569"/>
      <c r="BV14" s="1570"/>
      <c r="BW14" s="1570"/>
      <c r="BX14" s="1570"/>
      <c r="BY14" s="1570"/>
      <c r="BZ14" s="1570"/>
      <c r="CA14" s="1571"/>
      <c r="CB14" s="1569"/>
      <c r="CC14" s="1570"/>
      <c r="CD14" s="1570"/>
      <c r="CE14" s="1570"/>
      <c r="CF14" s="1570"/>
      <c r="CG14" s="1570"/>
      <c r="CH14" s="1571"/>
      <c r="CI14" s="1569"/>
      <c r="CJ14" s="1570"/>
      <c r="CK14" s="1570"/>
      <c r="CL14" s="1570"/>
      <c r="CM14" s="1570"/>
      <c r="CN14" s="1570"/>
      <c r="CO14" s="1571"/>
      <c r="CP14" s="1569"/>
      <c r="CQ14" s="1570"/>
      <c r="CR14" s="1570"/>
      <c r="CS14" s="1570"/>
      <c r="CT14" s="1570"/>
      <c r="CU14" s="1570"/>
      <c r="CV14" s="1572"/>
      <c r="CW14" s="1415"/>
    </row>
    <row r="15" spans="1:101" s="990" customFormat="1" ht="12" customHeight="1" x14ac:dyDescent="0.2">
      <c r="A15" s="1497" t="s">
        <v>634</v>
      </c>
      <c r="B15" s="1498"/>
      <c r="C15" s="1498"/>
      <c r="D15" s="1498"/>
      <c r="E15" s="1534"/>
      <c r="F15" s="1535" t="s">
        <v>230</v>
      </c>
      <c r="G15" s="1503"/>
      <c r="H15" s="1503"/>
      <c r="I15" s="1503"/>
      <c r="J15" s="1503"/>
      <c r="K15" s="1503"/>
      <c r="L15" s="1503"/>
      <c r="M15" s="1503"/>
      <c r="N15" s="1503"/>
      <c r="O15" s="1503"/>
      <c r="P15" s="1503"/>
      <c r="Q15" s="1503"/>
      <c r="R15" s="1503"/>
      <c r="S15" s="1503"/>
      <c r="T15" s="1503"/>
      <c r="U15" s="1503"/>
      <c r="V15" s="1503"/>
      <c r="W15" s="1503"/>
      <c r="X15" s="1503"/>
      <c r="Y15" s="1503"/>
      <c r="Z15" s="1503"/>
      <c r="AA15" s="1503"/>
      <c r="AB15" s="1503"/>
      <c r="AC15" s="1503"/>
      <c r="AD15" s="1503"/>
      <c r="AE15" s="1503"/>
      <c r="AF15" s="1503"/>
      <c r="AG15" s="1503"/>
      <c r="AH15" s="1503"/>
      <c r="AI15" s="1503"/>
      <c r="AJ15" s="1503"/>
      <c r="AK15" s="1503"/>
      <c r="AL15" s="1503"/>
      <c r="AM15" s="1503"/>
      <c r="AN15" s="1503"/>
      <c r="AO15" s="1503"/>
      <c r="AP15" s="1503"/>
      <c r="AQ15" s="1503"/>
      <c r="AR15" s="1503"/>
      <c r="AS15" s="1503"/>
      <c r="AT15" s="1503"/>
      <c r="AU15" s="1503"/>
      <c r="AV15" s="1503"/>
      <c r="AW15" s="1503"/>
      <c r="AX15" s="1504"/>
      <c r="AY15" s="1536" t="s">
        <v>635</v>
      </c>
      <c r="AZ15" s="1509"/>
      <c r="BA15" s="1509"/>
      <c r="BB15" s="1509"/>
      <c r="BC15" s="1509"/>
      <c r="BD15" s="1510"/>
      <c r="BE15" s="1513" t="s">
        <v>187</v>
      </c>
      <c r="BF15" s="1509"/>
      <c r="BG15" s="1509"/>
      <c r="BH15" s="1509"/>
      <c r="BI15" s="1509"/>
      <c r="BJ15" s="1510"/>
      <c r="BK15" s="1513" t="s">
        <v>187</v>
      </c>
      <c r="BL15" s="1509"/>
      <c r="BM15" s="1509"/>
      <c r="BN15" s="1509"/>
      <c r="BO15" s="1509"/>
      <c r="BP15" s="1509"/>
      <c r="BQ15" s="1509"/>
      <c r="BR15" s="1509"/>
      <c r="BS15" s="1510"/>
      <c r="BT15" s="1520" t="s">
        <v>187</v>
      </c>
      <c r="BU15" s="1505">
        <f>+BU17+BU19</f>
        <v>0</v>
      </c>
      <c r="BV15" s="1506"/>
      <c r="BW15" s="1506"/>
      <c r="BX15" s="1506"/>
      <c r="BY15" s="1506"/>
      <c r="BZ15" s="1506"/>
      <c r="CA15" s="1507"/>
      <c r="CB15" s="1505">
        <f t="shared" ref="CB15" si="3">+CB17+CB19</f>
        <v>0</v>
      </c>
      <c r="CC15" s="1506"/>
      <c r="CD15" s="1506"/>
      <c r="CE15" s="1506"/>
      <c r="CF15" s="1506"/>
      <c r="CG15" s="1506"/>
      <c r="CH15" s="1507"/>
      <c r="CI15" s="1505">
        <f t="shared" ref="CI15" si="4">+CI17+CI19</f>
        <v>0</v>
      </c>
      <c r="CJ15" s="1506"/>
      <c r="CK15" s="1506"/>
      <c r="CL15" s="1506"/>
      <c r="CM15" s="1506"/>
      <c r="CN15" s="1506"/>
      <c r="CO15" s="1507"/>
      <c r="CP15" s="1505">
        <f t="shared" ref="CP15" si="5">+CP17+CP19</f>
        <v>0</v>
      </c>
      <c r="CQ15" s="1506"/>
      <c r="CR15" s="1506"/>
      <c r="CS15" s="1506"/>
      <c r="CT15" s="1506"/>
      <c r="CU15" s="1506"/>
      <c r="CV15" s="1507"/>
      <c r="CW15" s="989"/>
    </row>
    <row r="16" spans="1:101" s="990" customFormat="1" ht="12" customHeight="1" x14ac:dyDescent="0.2">
      <c r="A16" s="1497"/>
      <c r="B16" s="1498"/>
      <c r="C16" s="1498"/>
      <c r="D16" s="1498"/>
      <c r="E16" s="1534"/>
      <c r="F16" s="1428" t="s">
        <v>120</v>
      </c>
      <c r="G16" s="1429"/>
      <c r="H16" s="1429"/>
      <c r="I16" s="1429"/>
      <c r="J16" s="1429"/>
      <c r="K16" s="1429"/>
      <c r="L16" s="1429"/>
      <c r="M16" s="1429"/>
      <c r="N16" s="1429"/>
      <c r="O16" s="1429"/>
      <c r="P16" s="1429"/>
      <c r="Q16" s="1429"/>
      <c r="R16" s="1429"/>
      <c r="S16" s="1429"/>
      <c r="T16" s="1429"/>
      <c r="U16" s="1429"/>
      <c r="V16" s="1429"/>
      <c r="W16" s="1429"/>
      <c r="X16" s="1429"/>
      <c r="Y16" s="1429"/>
      <c r="Z16" s="1429"/>
      <c r="AA16" s="1429"/>
      <c r="AB16" s="1429"/>
      <c r="AC16" s="1429"/>
      <c r="AD16" s="1429"/>
      <c r="AE16" s="1429"/>
      <c r="AF16" s="1429"/>
      <c r="AG16" s="1429"/>
      <c r="AH16" s="1429"/>
      <c r="AI16" s="1429"/>
      <c r="AJ16" s="1429"/>
      <c r="AK16" s="1429"/>
      <c r="AL16" s="1429"/>
      <c r="AM16" s="1429"/>
      <c r="AN16" s="1429"/>
      <c r="AO16" s="1429"/>
      <c r="AP16" s="1429"/>
      <c r="AQ16" s="1429"/>
      <c r="AR16" s="1429"/>
      <c r="AS16" s="1429"/>
      <c r="AT16" s="1429"/>
      <c r="AU16" s="1429"/>
      <c r="AV16" s="1429"/>
      <c r="AW16" s="1429"/>
      <c r="AX16" s="1430"/>
      <c r="AY16" s="1533"/>
      <c r="AZ16" s="1511"/>
      <c r="BA16" s="1511"/>
      <c r="BB16" s="1511"/>
      <c r="BC16" s="1511"/>
      <c r="BD16" s="1512"/>
      <c r="BE16" s="1514"/>
      <c r="BF16" s="1511"/>
      <c r="BG16" s="1511"/>
      <c r="BH16" s="1511"/>
      <c r="BI16" s="1511"/>
      <c r="BJ16" s="1512"/>
      <c r="BK16" s="1514"/>
      <c r="BL16" s="1511"/>
      <c r="BM16" s="1511"/>
      <c r="BN16" s="1511"/>
      <c r="BO16" s="1511"/>
      <c r="BP16" s="1511"/>
      <c r="BQ16" s="1511"/>
      <c r="BR16" s="1511"/>
      <c r="BS16" s="1512"/>
      <c r="BT16" s="1521"/>
      <c r="BU16" s="1515"/>
      <c r="BV16" s="1516"/>
      <c r="BW16" s="1516"/>
      <c r="BX16" s="1516"/>
      <c r="BY16" s="1516"/>
      <c r="BZ16" s="1516"/>
      <c r="CA16" s="1517"/>
      <c r="CB16" s="1515"/>
      <c r="CC16" s="1516"/>
      <c r="CD16" s="1516"/>
      <c r="CE16" s="1516"/>
      <c r="CF16" s="1516"/>
      <c r="CG16" s="1516"/>
      <c r="CH16" s="1517"/>
      <c r="CI16" s="1515"/>
      <c r="CJ16" s="1516"/>
      <c r="CK16" s="1516"/>
      <c r="CL16" s="1516"/>
      <c r="CM16" s="1516"/>
      <c r="CN16" s="1516"/>
      <c r="CO16" s="1517"/>
      <c r="CP16" s="1515"/>
      <c r="CQ16" s="1516"/>
      <c r="CR16" s="1516"/>
      <c r="CS16" s="1516"/>
      <c r="CT16" s="1516"/>
      <c r="CU16" s="1516"/>
      <c r="CV16" s="1517"/>
      <c r="CW16" s="989"/>
    </row>
    <row r="17" spans="1:101" s="990" customFormat="1" ht="12.75" x14ac:dyDescent="0.2">
      <c r="A17" s="1497"/>
      <c r="B17" s="1498"/>
      <c r="C17" s="1498"/>
      <c r="D17" s="1498"/>
      <c r="E17" s="1534"/>
      <c r="F17" s="1535" t="s">
        <v>816</v>
      </c>
      <c r="G17" s="1503"/>
      <c r="H17" s="1503"/>
      <c r="I17" s="1503"/>
      <c r="J17" s="1503"/>
      <c r="K17" s="1503"/>
      <c r="L17" s="1503"/>
      <c r="M17" s="1503"/>
      <c r="N17" s="1503"/>
      <c r="O17" s="1503"/>
      <c r="P17" s="1503"/>
      <c r="Q17" s="1503"/>
      <c r="R17" s="1503"/>
      <c r="S17" s="1503"/>
      <c r="T17" s="1503"/>
      <c r="U17" s="1503"/>
      <c r="V17" s="1503"/>
      <c r="W17" s="1503"/>
      <c r="X17" s="1503"/>
      <c r="Y17" s="1503"/>
      <c r="Z17" s="1503"/>
      <c r="AA17" s="1503"/>
      <c r="AB17" s="1503"/>
      <c r="AC17" s="1503"/>
      <c r="AD17" s="1503"/>
      <c r="AE17" s="1503"/>
      <c r="AF17" s="1503"/>
      <c r="AG17" s="1503"/>
      <c r="AH17" s="1503"/>
      <c r="AI17" s="1503"/>
      <c r="AJ17" s="1503"/>
      <c r="AK17" s="1503"/>
      <c r="AL17" s="1503"/>
      <c r="AM17" s="1503"/>
      <c r="AN17" s="1503"/>
      <c r="AO17" s="1503"/>
      <c r="AP17" s="1503"/>
      <c r="AQ17" s="1503"/>
      <c r="AR17" s="1503"/>
      <c r="AS17" s="1503"/>
      <c r="AT17" s="1503"/>
      <c r="AU17" s="1503"/>
      <c r="AV17" s="1503"/>
      <c r="AW17" s="1503"/>
      <c r="AX17" s="1504"/>
      <c r="AY17" s="1536" t="s">
        <v>636</v>
      </c>
      <c r="AZ17" s="1509"/>
      <c r="BA17" s="1509"/>
      <c r="BB17" s="1509"/>
      <c r="BC17" s="1509"/>
      <c r="BD17" s="1510"/>
      <c r="BE17" s="1513"/>
      <c r="BF17" s="1509"/>
      <c r="BG17" s="1509"/>
      <c r="BH17" s="1509"/>
      <c r="BI17" s="1509"/>
      <c r="BJ17" s="1510"/>
      <c r="BK17" s="1513"/>
      <c r="BL17" s="1509"/>
      <c r="BM17" s="1509"/>
      <c r="BN17" s="1509"/>
      <c r="BO17" s="1509"/>
      <c r="BP17" s="1509"/>
      <c r="BQ17" s="1509"/>
      <c r="BR17" s="1509"/>
      <c r="BS17" s="1510"/>
      <c r="BT17" s="1520"/>
      <c r="BU17" s="1505"/>
      <c r="BV17" s="1506"/>
      <c r="BW17" s="1506"/>
      <c r="BX17" s="1506"/>
      <c r="BY17" s="1506"/>
      <c r="BZ17" s="1506"/>
      <c r="CA17" s="1507"/>
      <c r="CB17" s="1505"/>
      <c r="CC17" s="1506"/>
      <c r="CD17" s="1506"/>
      <c r="CE17" s="1506"/>
      <c r="CF17" s="1506"/>
      <c r="CG17" s="1506"/>
      <c r="CH17" s="1507"/>
      <c r="CI17" s="1505"/>
      <c r="CJ17" s="1506"/>
      <c r="CK17" s="1506"/>
      <c r="CL17" s="1506"/>
      <c r="CM17" s="1506"/>
      <c r="CN17" s="1506"/>
      <c r="CO17" s="1507"/>
      <c r="CP17" s="1505"/>
      <c r="CQ17" s="1506"/>
      <c r="CR17" s="1506"/>
      <c r="CS17" s="1506"/>
      <c r="CT17" s="1506"/>
      <c r="CU17" s="1506"/>
      <c r="CV17" s="1508"/>
      <c r="CW17" s="989"/>
    </row>
    <row r="18" spans="1:101" s="990" customFormat="1" ht="4.1500000000000004" customHeight="1" x14ac:dyDescent="0.2">
      <c r="A18" s="1497"/>
      <c r="B18" s="1498"/>
      <c r="C18" s="1498"/>
      <c r="D18" s="1498"/>
      <c r="E18" s="1534"/>
      <c r="F18" s="1428"/>
      <c r="G18" s="1429"/>
      <c r="H18" s="1429"/>
      <c r="I18" s="1429"/>
      <c r="J18" s="1429"/>
      <c r="K18" s="1429"/>
      <c r="L18" s="1429"/>
      <c r="M18" s="1429"/>
      <c r="N18" s="1429"/>
      <c r="O18" s="1429"/>
      <c r="P18" s="1429"/>
      <c r="Q18" s="1429"/>
      <c r="R18" s="1429"/>
      <c r="S18" s="1429"/>
      <c r="T18" s="1429"/>
      <c r="U18" s="1429"/>
      <c r="V18" s="1429"/>
      <c r="W18" s="1429"/>
      <c r="X18" s="1429"/>
      <c r="Y18" s="1429"/>
      <c r="Z18" s="1429"/>
      <c r="AA18" s="1429"/>
      <c r="AB18" s="1429"/>
      <c r="AC18" s="1429"/>
      <c r="AD18" s="1429"/>
      <c r="AE18" s="1429"/>
      <c r="AF18" s="1429"/>
      <c r="AG18" s="1429"/>
      <c r="AH18" s="1429"/>
      <c r="AI18" s="1429"/>
      <c r="AJ18" s="1429"/>
      <c r="AK18" s="1429"/>
      <c r="AL18" s="1429"/>
      <c r="AM18" s="1429"/>
      <c r="AN18" s="1429"/>
      <c r="AO18" s="1429"/>
      <c r="AP18" s="1429"/>
      <c r="AQ18" s="1429"/>
      <c r="AR18" s="1429"/>
      <c r="AS18" s="1429"/>
      <c r="AT18" s="1429"/>
      <c r="AU18" s="1429"/>
      <c r="AV18" s="1429"/>
      <c r="AW18" s="1429"/>
      <c r="AX18" s="1430"/>
      <c r="AY18" s="1533"/>
      <c r="AZ18" s="1511"/>
      <c r="BA18" s="1511"/>
      <c r="BB18" s="1511"/>
      <c r="BC18" s="1511"/>
      <c r="BD18" s="1512"/>
      <c r="BE18" s="1514"/>
      <c r="BF18" s="1511"/>
      <c r="BG18" s="1511"/>
      <c r="BH18" s="1511"/>
      <c r="BI18" s="1511"/>
      <c r="BJ18" s="1512"/>
      <c r="BK18" s="1514"/>
      <c r="BL18" s="1511"/>
      <c r="BM18" s="1511"/>
      <c r="BN18" s="1511"/>
      <c r="BO18" s="1511"/>
      <c r="BP18" s="1511"/>
      <c r="BQ18" s="1511"/>
      <c r="BR18" s="1511"/>
      <c r="BS18" s="1512"/>
      <c r="BT18" s="1521"/>
      <c r="BU18" s="1515"/>
      <c r="BV18" s="1516"/>
      <c r="BW18" s="1516"/>
      <c r="BX18" s="1516"/>
      <c r="BY18" s="1516"/>
      <c r="BZ18" s="1516"/>
      <c r="CA18" s="1517"/>
      <c r="CB18" s="1515"/>
      <c r="CC18" s="1516"/>
      <c r="CD18" s="1516"/>
      <c r="CE18" s="1516"/>
      <c r="CF18" s="1516"/>
      <c r="CG18" s="1516"/>
      <c r="CH18" s="1517"/>
      <c r="CI18" s="1515"/>
      <c r="CJ18" s="1516"/>
      <c r="CK18" s="1516"/>
      <c r="CL18" s="1516"/>
      <c r="CM18" s="1516"/>
      <c r="CN18" s="1516"/>
      <c r="CO18" s="1517"/>
      <c r="CP18" s="1515"/>
      <c r="CQ18" s="1516"/>
      <c r="CR18" s="1516"/>
      <c r="CS18" s="1516"/>
      <c r="CT18" s="1516"/>
      <c r="CU18" s="1516"/>
      <c r="CV18" s="1518"/>
      <c r="CW18" s="989"/>
    </row>
    <row r="19" spans="1:101" s="990" customFormat="1" ht="12.75" x14ac:dyDescent="0.2">
      <c r="A19" s="1497"/>
      <c r="B19" s="1498"/>
      <c r="C19" s="1498"/>
      <c r="D19" s="1498"/>
      <c r="E19" s="1534"/>
      <c r="F19" s="1535" t="s">
        <v>817</v>
      </c>
      <c r="G19" s="1503"/>
      <c r="H19" s="1503"/>
      <c r="I19" s="1503"/>
      <c r="J19" s="1503"/>
      <c r="K19" s="1503"/>
      <c r="L19" s="1503"/>
      <c r="M19" s="1503"/>
      <c r="N19" s="1503"/>
      <c r="O19" s="1503"/>
      <c r="P19" s="1503"/>
      <c r="Q19" s="1503"/>
      <c r="R19" s="1503"/>
      <c r="S19" s="1503"/>
      <c r="T19" s="1503"/>
      <c r="U19" s="1503"/>
      <c r="V19" s="1503"/>
      <c r="W19" s="1503"/>
      <c r="X19" s="1503"/>
      <c r="Y19" s="1503"/>
      <c r="Z19" s="1503"/>
      <c r="AA19" s="1503"/>
      <c r="AB19" s="1503"/>
      <c r="AC19" s="1503"/>
      <c r="AD19" s="1503"/>
      <c r="AE19" s="1503"/>
      <c r="AF19" s="1503"/>
      <c r="AG19" s="1503"/>
      <c r="AH19" s="1503"/>
      <c r="AI19" s="1503"/>
      <c r="AJ19" s="1503"/>
      <c r="AK19" s="1503"/>
      <c r="AL19" s="1503"/>
      <c r="AM19" s="1503"/>
      <c r="AN19" s="1503"/>
      <c r="AO19" s="1503"/>
      <c r="AP19" s="1503"/>
      <c r="AQ19" s="1503"/>
      <c r="AR19" s="1503"/>
      <c r="AS19" s="1503"/>
      <c r="AT19" s="1503"/>
      <c r="AU19" s="1503"/>
      <c r="AV19" s="1503"/>
      <c r="AW19" s="1503"/>
      <c r="AX19" s="1504"/>
      <c r="AY19" s="1536" t="s">
        <v>800</v>
      </c>
      <c r="AZ19" s="1509"/>
      <c r="BA19" s="1509"/>
      <c r="BB19" s="1509"/>
      <c r="BC19" s="1509"/>
      <c r="BD19" s="1510"/>
      <c r="BE19" s="1513"/>
      <c r="BF19" s="1509"/>
      <c r="BG19" s="1509"/>
      <c r="BH19" s="1509"/>
      <c r="BI19" s="1509"/>
      <c r="BJ19" s="1510"/>
      <c r="BK19" s="1513"/>
      <c r="BL19" s="1509"/>
      <c r="BM19" s="1509"/>
      <c r="BN19" s="1509"/>
      <c r="BO19" s="1509"/>
      <c r="BP19" s="1509"/>
      <c r="BQ19" s="1509"/>
      <c r="BR19" s="1509"/>
      <c r="BS19" s="1510"/>
      <c r="BT19" s="1520"/>
      <c r="BU19" s="1505"/>
      <c r="BV19" s="1506"/>
      <c r="BW19" s="1506"/>
      <c r="BX19" s="1506"/>
      <c r="BY19" s="1506"/>
      <c r="BZ19" s="1506"/>
      <c r="CA19" s="1507"/>
      <c r="CB19" s="1505"/>
      <c r="CC19" s="1506"/>
      <c r="CD19" s="1506"/>
      <c r="CE19" s="1506"/>
      <c r="CF19" s="1506"/>
      <c r="CG19" s="1506"/>
      <c r="CH19" s="1507"/>
      <c r="CI19" s="1505"/>
      <c r="CJ19" s="1506"/>
      <c r="CK19" s="1506"/>
      <c r="CL19" s="1506"/>
      <c r="CM19" s="1506"/>
      <c r="CN19" s="1506"/>
      <c r="CO19" s="1507"/>
      <c r="CP19" s="1505"/>
      <c r="CQ19" s="1506"/>
      <c r="CR19" s="1506"/>
      <c r="CS19" s="1506"/>
      <c r="CT19" s="1506"/>
      <c r="CU19" s="1506"/>
      <c r="CV19" s="1508"/>
      <c r="CW19" s="989"/>
    </row>
    <row r="20" spans="1:101" s="990" customFormat="1" ht="1.9" customHeight="1" x14ac:dyDescent="0.2">
      <c r="A20" s="1497"/>
      <c r="B20" s="1498"/>
      <c r="C20" s="1498"/>
      <c r="D20" s="1498"/>
      <c r="E20" s="1534"/>
      <c r="F20" s="1428"/>
      <c r="G20" s="1429"/>
      <c r="H20" s="1429"/>
      <c r="I20" s="1429"/>
      <c r="J20" s="1429"/>
      <c r="K20" s="1429"/>
      <c r="L20" s="1429"/>
      <c r="M20" s="1429"/>
      <c r="N20" s="1429"/>
      <c r="O20" s="1429"/>
      <c r="P20" s="1429"/>
      <c r="Q20" s="1429"/>
      <c r="R20" s="1429"/>
      <c r="S20" s="1429"/>
      <c r="T20" s="1429"/>
      <c r="U20" s="1429"/>
      <c r="V20" s="1429"/>
      <c r="W20" s="1429"/>
      <c r="X20" s="1429"/>
      <c r="Y20" s="1429"/>
      <c r="Z20" s="1429"/>
      <c r="AA20" s="1429"/>
      <c r="AB20" s="1429"/>
      <c r="AC20" s="1429"/>
      <c r="AD20" s="1429"/>
      <c r="AE20" s="1429"/>
      <c r="AF20" s="1429"/>
      <c r="AG20" s="1429"/>
      <c r="AH20" s="1429"/>
      <c r="AI20" s="1429"/>
      <c r="AJ20" s="1429"/>
      <c r="AK20" s="1429"/>
      <c r="AL20" s="1429"/>
      <c r="AM20" s="1429"/>
      <c r="AN20" s="1429"/>
      <c r="AO20" s="1429"/>
      <c r="AP20" s="1429"/>
      <c r="AQ20" s="1429"/>
      <c r="AR20" s="1429"/>
      <c r="AS20" s="1429"/>
      <c r="AT20" s="1429"/>
      <c r="AU20" s="1429"/>
      <c r="AV20" s="1429"/>
      <c r="AW20" s="1429"/>
      <c r="AX20" s="1430"/>
      <c r="AY20" s="1533"/>
      <c r="AZ20" s="1511"/>
      <c r="BA20" s="1511"/>
      <c r="BB20" s="1511"/>
      <c r="BC20" s="1511"/>
      <c r="BD20" s="1512"/>
      <c r="BE20" s="1514"/>
      <c r="BF20" s="1511"/>
      <c r="BG20" s="1511"/>
      <c r="BH20" s="1511"/>
      <c r="BI20" s="1511"/>
      <c r="BJ20" s="1512"/>
      <c r="BK20" s="1514"/>
      <c r="BL20" s="1511"/>
      <c r="BM20" s="1511"/>
      <c r="BN20" s="1511"/>
      <c r="BO20" s="1511"/>
      <c r="BP20" s="1511"/>
      <c r="BQ20" s="1511"/>
      <c r="BR20" s="1511"/>
      <c r="BS20" s="1512"/>
      <c r="BT20" s="1521"/>
      <c r="BU20" s="1515"/>
      <c r="BV20" s="1516"/>
      <c r="BW20" s="1516"/>
      <c r="BX20" s="1516"/>
      <c r="BY20" s="1516"/>
      <c r="BZ20" s="1516"/>
      <c r="CA20" s="1517"/>
      <c r="CB20" s="1515"/>
      <c r="CC20" s="1516"/>
      <c r="CD20" s="1516"/>
      <c r="CE20" s="1516"/>
      <c r="CF20" s="1516"/>
      <c r="CG20" s="1516"/>
      <c r="CH20" s="1517"/>
      <c r="CI20" s="1515"/>
      <c r="CJ20" s="1516"/>
      <c r="CK20" s="1516"/>
      <c r="CL20" s="1516"/>
      <c r="CM20" s="1516"/>
      <c r="CN20" s="1516"/>
      <c r="CO20" s="1517"/>
      <c r="CP20" s="1515"/>
      <c r="CQ20" s="1516"/>
      <c r="CR20" s="1516"/>
      <c r="CS20" s="1516"/>
      <c r="CT20" s="1516"/>
      <c r="CU20" s="1516"/>
      <c r="CV20" s="1518"/>
      <c r="CW20" s="989"/>
    </row>
    <row r="21" spans="1:101" s="990" customFormat="1" ht="12" customHeight="1" thickBot="1" x14ac:dyDescent="0.25">
      <c r="A21" s="1490" t="s">
        <v>637</v>
      </c>
      <c r="B21" s="1491"/>
      <c r="C21" s="1491"/>
      <c r="D21" s="1491"/>
      <c r="E21" s="1493"/>
      <c r="F21" s="1425" t="s">
        <v>140</v>
      </c>
      <c r="G21" s="1426"/>
      <c r="H21" s="1426"/>
      <c r="I21" s="1426"/>
      <c r="J21" s="1426"/>
      <c r="K21" s="1426"/>
      <c r="L21" s="1426"/>
      <c r="M21" s="1426"/>
      <c r="N21" s="1426"/>
      <c r="O21" s="1426"/>
      <c r="P21" s="1426"/>
      <c r="Q21" s="1426"/>
      <c r="R21" s="1426"/>
      <c r="S21" s="1426"/>
      <c r="T21" s="1426"/>
      <c r="U21" s="1426"/>
      <c r="V21" s="1426"/>
      <c r="W21" s="1426"/>
      <c r="X21" s="1426"/>
      <c r="Y21" s="1426"/>
      <c r="Z21" s="1426"/>
      <c r="AA21" s="1426"/>
      <c r="AB21" s="1426"/>
      <c r="AC21" s="1426"/>
      <c r="AD21" s="1426"/>
      <c r="AE21" s="1426"/>
      <c r="AF21" s="1426"/>
      <c r="AG21" s="1426"/>
      <c r="AH21" s="1426"/>
      <c r="AI21" s="1426"/>
      <c r="AJ21" s="1426"/>
      <c r="AK21" s="1426"/>
      <c r="AL21" s="1426"/>
      <c r="AM21" s="1426"/>
      <c r="AN21" s="1426"/>
      <c r="AO21" s="1426"/>
      <c r="AP21" s="1426"/>
      <c r="AQ21" s="1426"/>
      <c r="AR21" s="1426"/>
      <c r="AS21" s="1426"/>
      <c r="AT21" s="1426"/>
      <c r="AU21" s="1426"/>
      <c r="AV21" s="1426"/>
      <c r="AW21" s="1426"/>
      <c r="AX21" s="1427"/>
      <c r="AY21" s="1531" t="s">
        <v>638</v>
      </c>
      <c r="AZ21" s="1494"/>
      <c r="BA21" s="1494"/>
      <c r="BB21" s="1494"/>
      <c r="BC21" s="1494"/>
      <c r="BD21" s="1494"/>
      <c r="BE21" s="1494" t="s">
        <v>187</v>
      </c>
      <c r="BF21" s="1494"/>
      <c r="BG21" s="1494"/>
      <c r="BH21" s="1494"/>
      <c r="BI21" s="1494"/>
      <c r="BJ21" s="1494"/>
      <c r="BK21" s="1494" t="s">
        <v>187</v>
      </c>
      <c r="BL21" s="1494"/>
      <c r="BM21" s="1494"/>
      <c r="BN21" s="1494"/>
      <c r="BO21" s="1494"/>
      <c r="BP21" s="1494"/>
      <c r="BQ21" s="1494"/>
      <c r="BR21" s="1494"/>
      <c r="BS21" s="1494"/>
      <c r="BT21" s="991" t="s">
        <v>187</v>
      </c>
      <c r="BU21" s="1495">
        <v>363403.19</v>
      </c>
      <c r="BV21" s="1495"/>
      <c r="BW21" s="1495"/>
      <c r="BX21" s="1495"/>
      <c r="BY21" s="1495"/>
      <c r="BZ21" s="1495"/>
      <c r="CA21" s="1495"/>
      <c r="CB21" s="1495"/>
      <c r="CC21" s="1495"/>
      <c r="CD21" s="1495"/>
      <c r="CE21" s="1495"/>
      <c r="CF21" s="1495"/>
      <c r="CG21" s="1495"/>
      <c r="CH21" s="1495"/>
      <c r="CI21" s="1495"/>
      <c r="CJ21" s="1495"/>
      <c r="CK21" s="1495"/>
      <c r="CL21" s="1495"/>
      <c r="CM21" s="1495"/>
      <c r="CN21" s="1495"/>
      <c r="CO21" s="1495"/>
      <c r="CP21" s="1495"/>
      <c r="CQ21" s="1495"/>
      <c r="CR21" s="1495"/>
      <c r="CS21" s="1495"/>
      <c r="CT21" s="1495"/>
      <c r="CU21" s="1495"/>
      <c r="CV21" s="1496"/>
      <c r="CW21" s="989"/>
    </row>
    <row r="22" spans="1:101" ht="12" customHeight="1" x14ac:dyDescent="0.2">
      <c r="A22" s="1621" t="s">
        <v>293</v>
      </c>
      <c r="B22" s="1622"/>
      <c r="C22" s="1622"/>
      <c r="D22" s="1622"/>
      <c r="E22" s="1623"/>
      <c r="F22" s="1576" t="s">
        <v>113</v>
      </c>
      <c r="G22" s="1577"/>
      <c r="H22" s="1577"/>
      <c r="I22" s="1577"/>
      <c r="J22" s="1577"/>
      <c r="K22" s="1577"/>
      <c r="L22" s="1577"/>
      <c r="M22" s="1577"/>
      <c r="N22" s="1577"/>
      <c r="O22" s="1577"/>
      <c r="P22" s="1577"/>
      <c r="Q22" s="1577"/>
      <c r="R22" s="1577"/>
      <c r="S22" s="1577"/>
      <c r="T22" s="1577"/>
      <c r="U22" s="1577"/>
      <c r="V22" s="1577"/>
      <c r="W22" s="1577"/>
      <c r="X22" s="1577"/>
      <c r="Y22" s="1577"/>
      <c r="Z22" s="1577"/>
      <c r="AA22" s="1577"/>
      <c r="AB22" s="1577"/>
      <c r="AC22" s="1577"/>
      <c r="AD22" s="1577"/>
      <c r="AE22" s="1577"/>
      <c r="AF22" s="1577"/>
      <c r="AG22" s="1577"/>
      <c r="AH22" s="1577"/>
      <c r="AI22" s="1577"/>
      <c r="AJ22" s="1577"/>
      <c r="AK22" s="1577"/>
      <c r="AL22" s="1577"/>
      <c r="AM22" s="1577"/>
      <c r="AN22" s="1577"/>
      <c r="AO22" s="1577"/>
      <c r="AP22" s="1577"/>
      <c r="AQ22" s="1577"/>
      <c r="AR22" s="1577"/>
      <c r="AS22" s="1577"/>
      <c r="AT22" s="1577"/>
      <c r="AU22" s="1577"/>
      <c r="AV22" s="1577"/>
      <c r="AW22" s="1577"/>
      <c r="AX22" s="1578"/>
      <c r="AY22" s="1549" t="s">
        <v>116</v>
      </c>
      <c r="AZ22" s="1550"/>
      <c r="BA22" s="1550"/>
      <c r="BB22" s="1550"/>
      <c r="BC22" s="1550"/>
      <c r="BD22" s="1551"/>
      <c r="BE22" s="1555" t="s">
        <v>187</v>
      </c>
      <c r="BF22" s="1550"/>
      <c r="BG22" s="1550"/>
      <c r="BH22" s="1550"/>
      <c r="BI22" s="1550"/>
      <c r="BJ22" s="1551"/>
      <c r="BK22" s="1555"/>
      <c r="BL22" s="1550"/>
      <c r="BM22" s="1550"/>
      <c r="BN22" s="1550"/>
      <c r="BO22" s="1550"/>
      <c r="BP22" s="1550"/>
      <c r="BQ22" s="1550"/>
      <c r="BR22" s="1550"/>
      <c r="BS22" s="1551"/>
      <c r="BT22" s="1638"/>
      <c r="BU22" s="1557">
        <f>+BU25+BU30+BU36+BU39+BU43</f>
        <v>54334357.200000003</v>
      </c>
      <c r="BV22" s="1558"/>
      <c r="BW22" s="1558"/>
      <c r="BX22" s="1558"/>
      <c r="BY22" s="1558"/>
      <c r="BZ22" s="1558"/>
      <c r="CA22" s="1559"/>
      <c r="CB22" s="1557">
        <f>+CB25+CB30+CB36+CB39+CB43</f>
        <v>25374900</v>
      </c>
      <c r="CC22" s="1558"/>
      <c r="CD22" s="1558"/>
      <c r="CE22" s="1558"/>
      <c r="CF22" s="1558"/>
      <c r="CG22" s="1558"/>
      <c r="CH22" s="1559"/>
      <c r="CI22" s="1557">
        <f>+CI25+CI30+CI36+CI39+CI43</f>
        <v>25374900</v>
      </c>
      <c r="CJ22" s="1558"/>
      <c r="CK22" s="1558"/>
      <c r="CL22" s="1558"/>
      <c r="CM22" s="1558"/>
      <c r="CN22" s="1558"/>
      <c r="CO22" s="1559"/>
      <c r="CP22" s="1557">
        <f>+CP25+CP30+CP36+CP39+CP43</f>
        <v>0</v>
      </c>
      <c r="CQ22" s="1558"/>
      <c r="CR22" s="1558"/>
      <c r="CS22" s="1558"/>
      <c r="CT22" s="1558"/>
      <c r="CU22" s="1558"/>
      <c r="CV22" s="1563"/>
    </row>
    <row r="23" spans="1:101" ht="12" customHeight="1" x14ac:dyDescent="0.2">
      <c r="A23" s="1624"/>
      <c r="B23" s="1625"/>
      <c r="C23" s="1625"/>
      <c r="D23" s="1625"/>
      <c r="E23" s="1626"/>
      <c r="F23" s="1643" t="s">
        <v>639</v>
      </c>
      <c r="G23" s="1644"/>
      <c r="H23" s="1644"/>
      <c r="I23" s="1644"/>
      <c r="J23" s="1644"/>
      <c r="K23" s="1644"/>
      <c r="L23" s="1644"/>
      <c r="M23" s="1644"/>
      <c r="N23" s="1644"/>
      <c r="O23" s="1644"/>
      <c r="P23" s="1644"/>
      <c r="Q23" s="1644"/>
      <c r="R23" s="1644"/>
      <c r="S23" s="1644"/>
      <c r="T23" s="1644"/>
      <c r="U23" s="1644"/>
      <c r="V23" s="1644"/>
      <c r="W23" s="1644"/>
      <c r="X23" s="1644"/>
      <c r="Y23" s="1644"/>
      <c r="Z23" s="1644"/>
      <c r="AA23" s="1644"/>
      <c r="AB23" s="1644"/>
      <c r="AC23" s="1644"/>
      <c r="AD23" s="1644"/>
      <c r="AE23" s="1644"/>
      <c r="AF23" s="1644"/>
      <c r="AG23" s="1644"/>
      <c r="AH23" s="1644"/>
      <c r="AI23" s="1644"/>
      <c r="AJ23" s="1644"/>
      <c r="AK23" s="1644"/>
      <c r="AL23" s="1644"/>
      <c r="AM23" s="1644"/>
      <c r="AN23" s="1644"/>
      <c r="AO23" s="1644"/>
      <c r="AP23" s="1644"/>
      <c r="AQ23" s="1644"/>
      <c r="AR23" s="1644"/>
      <c r="AS23" s="1644"/>
      <c r="AT23" s="1644"/>
      <c r="AU23" s="1644"/>
      <c r="AV23" s="1644"/>
      <c r="AW23" s="1644"/>
      <c r="AX23" s="1645"/>
      <c r="AY23" s="1552"/>
      <c r="AZ23" s="1553"/>
      <c r="BA23" s="1553"/>
      <c r="BB23" s="1553"/>
      <c r="BC23" s="1553"/>
      <c r="BD23" s="1554"/>
      <c r="BE23" s="1556"/>
      <c r="BF23" s="1553"/>
      <c r="BG23" s="1553"/>
      <c r="BH23" s="1553"/>
      <c r="BI23" s="1553"/>
      <c r="BJ23" s="1554"/>
      <c r="BK23" s="1556"/>
      <c r="BL23" s="1553"/>
      <c r="BM23" s="1553"/>
      <c r="BN23" s="1553"/>
      <c r="BO23" s="1553"/>
      <c r="BP23" s="1553"/>
      <c r="BQ23" s="1553"/>
      <c r="BR23" s="1553"/>
      <c r="BS23" s="1554"/>
      <c r="BT23" s="1641"/>
      <c r="BU23" s="1560"/>
      <c r="BV23" s="1561"/>
      <c r="BW23" s="1561"/>
      <c r="BX23" s="1561"/>
      <c r="BY23" s="1561"/>
      <c r="BZ23" s="1561"/>
      <c r="CA23" s="1562"/>
      <c r="CB23" s="1560"/>
      <c r="CC23" s="1561"/>
      <c r="CD23" s="1561"/>
      <c r="CE23" s="1561"/>
      <c r="CF23" s="1561"/>
      <c r="CG23" s="1561"/>
      <c r="CH23" s="1562"/>
      <c r="CI23" s="1560"/>
      <c r="CJ23" s="1561"/>
      <c r="CK23" s="1561"/>
      <c r="CL23" s="1561"/>
      <c r="CM23" s="1561"/>
      <c r="CN23" s="1561"/>
      <c r="CO23" s="1562"/>
      <c r="CP23" s="1560"/>
      <c r="CQ23" s="1561"/>
      <c r="CR23" s="1561"/>
      <c r="CS23" s="1561"/>
      <c r="CT23" s="1561"/>
      <c r="CU23" s="1561"/>
      <c r="CV23" s="1564"/>
    </row>
    <row r="24" spans="1:101" ht="12" customHeight="1" thickBot="1" x14ac:dyDescent="0.25">
      <c r="A24" s="1634"/>
      <c r="B24" s="1635"/>
      <c r="C24" s="1635"/>
      <c r="D24" s="1635"/>
      <c r="E24" s="1636"/>
      <c r="F24" s="1646" t="s">
        <v>656</v>
      </c>
      <c r="G24" s="1647"/>
      <c r="H24" s="1647"/>
      <c r="I24" s="1647"/>
      <c r="J24" s="1647"/>
      <c r="K24" s="1647"/>
      <c r="L24" s="1647"/>
      <c r="M24" s="1647"/>
      <c r="N24" s="1647"/>
      <c r="O24" s="1647"/>
      <c r="P24" s="1647"/>
      <c r="Q24" s="1647"/>
      <c r="R24" s="1647"/>
      <c r="S24" s="1647"/>
      <c r="T24" s="1647"/>
      <c r="U24" s="1647"/>
      <c r="V24" s="1647"/>
      <c r="W24" s="1647"/>
      <c r="X24" s="1647"/>
      <c r="Y24" s="1647"/>
      <c r="Z24" s="1647"/>
      <c r="AA24" s="1647"/>
      <c r="AB24" s="1647"/>
      <c r="AC24" s="1647"/>
      <c r="AD24" s="1647"/>
      <c r="AE24" s="1647"/>
      <c r="AF24" s="1647"/>
      <c r="AG24" s="1647"/>
      <c r="AH24" s="1647"/>
      <c r="AI24" s="1647"/>
      <c r="AJ24" s="1647"/>
      <c r="AK24" s="1647"/>
      <c r="AL24" s="1647"/>
      <c r="AM24" s="1647"/>
      <c r="AN24" s="1647"/>
      <c r="AO24" s="1647"/>
      <c r="AP24" s="1647"/>
      <c r="AQ24" s="1647"/>
      <c r="AR24" s="1647"/>
      <c r="AS24" s="1647"/>
      <c r="AT24" s="1647"/>
      <c r="AU24" s="1647"/>
      <c r="AV24" s="1647"/>
      <c r="AW24" s="1647"/>
      <c r="AX24" s="1648"/>
      <c r="AY24" s="1552"/>
      <c r="AZ24" s="1553"/>
      <c r="BA24" s="1553"/>
      <c r="BB24" s="1553"/>
      <c r="BC24" s="1553"/>
      <c r="BD24" s="1554"/>
      <c r="BE24" s="1556"/>
      <c r="BF24" s="1553"/>
      <c r="BG24" s="1553"/>
      <c r="BH24" s="1553"/>
      <c r="BI24" s="1553"/>
      <c r="BJ24" s="1554"/>
      <c r="BK24" s="1556"/>
      <c r="BL24" s="1553"/>
      <c r="BM24" s="1553"/>
      <c r="BN24" s="1553"/>
      <c r="BO24" s="1553"/>
      <c r="BP24" s="1553"/>
      <c r="BQ24" s="1553"/>
      <c r="BR24" s="1553"/>
      <c r="BS24" s="1554"/>
      <c r="BT24" s="1639"/>
      <c r="BU24" s="1560"/>
      <c r="BV24" s="1561"/>
      <c r="BW24" s="1561"/>
      <c r="BX24" s="1561"/>
      <c r="BY24" s="1561"/>
      <c r="BZ24" s="1561"/>
      <c r="CA24" s="1562"/>
      <c r="CB24" s="1560"/>
      <c r="CC24" s="1561"/>
      <c r="CD24" s="1561"/>
      <c r="CE24" s="1561"/>
      <c r="CF24" s="1561"/>
      <c r="CG24" s="1561"/>
      <c r="CH24" s="1562"/>
      <c r="CI24" s="1560"/>
      <c r="CJ24" s="1561"/>
      <c r="CK24" s="1561"/>
      <c r="CL24" s="1561"/>
      <c r="CM24" s="1561"/>
      <c r="CN24" s="1561"/>
      <c r="CO24" s="1562"/>
      <c r="CP24" s="1560"/>
      <c r="CQ24" s="1561"/>
      <c r="CR24" s="1561"/>
      <c r="CS24" s="1561"/>
      <c r="CT24" s="1561"/>
      <c r="CU24" s="1561"/>
      <c r="CV24" s="1564"/>
    </row>
    <row r="25" spans="1:101" ht="12" customHeight="1" x14ac:dyDescent="0.2">
      <c r="A25" s="1522" t="s">
        <v>294</v>
      </c>
      <c r="B25" s="1523"/>
      <c r="C25" s="1523"/>
      <c r="D25" s="1523"/>
      <c r="E25" s="1527"/>
      <c r="F25" s="1656" t="s">
        <v>230</v>
      </c>
      <c r="G25" s="1657"/>
      <c r="H25" s="1657"/>
      <c r="I25" s="1657"/>
      <c r="J25" s="1657"/>
      <c r="K25" s="1657"/>
      <c r="L25" s="1657"/>
      <c r="M25" s="1657"/>
      <c r="N25" s="1657"/>
      <c r="O25" s="1657"/>
      <c r="P25" s="1657"/>
      <c r="Q25" s="1657"/>
      <c r="R25" s="1657"/>
      <c r="S25" s="1657"/>
      <c r="T25" s="1657"/>
      <c r="U25" s="1657"/>
      <c r="V25" s="1657"/>
      <c r="W25" s="1657"/>
      <c r="X25" s="1657"/>
      <c r="Y25" s="1657"/>
      <c r="Z25" s="1657"/>
      <c r="AA25" s="1657"/>
      <c r="AB25" s="1657"/>
      <c r="AC25" s="1657"/>
      <c r="AD25" s="1657"/>
      <c r="AE25" s="1657"/>
      <c r="AF25" s="1657"/>
      <c r="AG25" s="1657"/>
      <c r="AH25" s="1657"/>
      <c r="AI25" s="1657"/>
      <c r="AJ25" s="1657"/>
      <c r="AK25" s="1657"/>
      <c r="AL25" s="1657"/>
      <c r="AM25" s="1657"/>
      <c r="AN25" s="1657"/>
      <c r="AO25" s="1657"/>
      <c r="AP25" s="1657"/>
      <c r="AQ25" s="1657"/>
      <c r="AR25" s="1657"/>
      <c r="AS25" s="1657"/>
      <c r="AT25" s="1657"/>
      <c r="AU25" s="1657"/>
      <c r="AV25" s="1657"/>
      <c r="AW25" s="1657"/>
      <c r="AX25" s="1658"/>
      <c r="AY25" s="1416" t="s">
        <v>117</v>
      </c>
      <c r="AZ25" s="1417"/>
      <c r="BA25" s="1417"/>
      <c r="BB25" s="1417"/>
      <c r="BC25" s="1417"/>
      <c r="BD25" s="1418"/>
      <c r="BE25" s="1481" t="s">
        <v>187</v>
      </c>
      <c r="BF25" s="1417"/>
      <c r="BG25" s="1417"/>
      <c r="BH25" s="1417"/>
      <c r="BI25" s="1417"/>
      <c r="BJ25" s="1418"/>
      <c r="BK25" s="1481"/>
      <c r="BL25" s="1417"/>
      <c r="BM25" s="1417"/>
      <c r="BN25" s="1417"/>
      <c r="BO25" s="1417"/>
      <c r="BP25" s="1417"/>
      <c r="BQ25" s="1417"/>
      <c r="BR25" s="1417"/>
      <c r="BS25" s="1418"/>
      <c r="BT25" s="1486"/>
      <c r="BU25" s="1482">
        <f>+BU27+BU29</f>
        <v>8923654.3900000006</v>
      </c>
      <c r="BV25" s="1483"/>
      <c r="BW25" s="1483"/>
      <c r="BX25" s="1483"/>
      <c r="BY25" s="1483"/>
      <c r="BZ25" s="1483"/>
      <c r="CA25" s="1484"/>
      <c r="CB25" s="1482">
        <f t="shared" ref="CB25" si="6">+CB27+CB29</f>
        <v>7860800</v>
      </c>
      <c r="CC25" s="1483"/>
      <c r="CD25" s="1483"/>
      <c r="CE25" s="1483"/>
      <c r="CF25" s="1483"/>
      <c r="CG25" s="1483"/>
      <c r="CH25" s="1484"/>
      <c r="CI25" s="1482">
        <f t="shared" ref="CI25" si="7">+CI27+CI29</f>
        <v>7860800</v>
      </c>
      <c r="CJ25" s="1483"/>
      <c r="CK25" s="1483"/>
      <c r="CL25" s="1483"/>
      <c r="CM25" s="1483"/>
      <c r="CN25" s="1483"/>
      <c r="CO25" s="1484"/>
      <c r="CP25" s="1482">
        <f t="shared" ref="CP25" si="8">+CP27+CP29</f>
        <v>0</v>
      </c>
      <c r="CQ25" s="1483"/>
      <c r="CR25" s="1483"/>
      <c r="CS25" s="1483"/>
      <c r="CT25" s="1483"/>
      <c r="CU25" s="1483"/>
      <c r="CV25" s="1485"/>
    </row>
    <row r="26" spans="1:101" ht="24" customHeight="1" x14ac:dyDescent="0.2">
      <c r="A26" s="1627"/>
      <c r="B26" s="1628"/>
      <c r="C26" s="1628"/>
      <c r="D26" s="1628"/>
      <c r="E26" s="1629"/>
      <c r="F26" s="1431" t="s">
        <v>801</v>
      </c>
      <c r="G26" s="1432"/>
      <c r="H26" s="1432"/>
      <c r="I26" s="1432"/>
      <c r="J26" s="1432"/>
      <c r="K26" s="1432"/>
      <c r="L26" s="1432"/>
      <c r="M26" s="1432"/>
      <c r="N26" s="1432"/>
      <c r="O26" s="1432"/>
      <c r="P26" s="1432"/>
      <c r="Q26" s="1432"/>
      <c r="R26" s="1432"/>
      <c r="S26" s="1432"/>
      <c r="T26" s="1432"/>
      <c r="U26" s="1432"/>
      <c r="V26" s="1432"/>
      <c r="W26" s="1432"/>
      <c r="X26" s="1432"/>
      <c r="Y26" s="1432"/>
      <c r="Z26" s="1432"/>
      <c r="AA26" s="1432"/>
      <c r="AB26" s="1432"/>
      <c r="AC26" s="1432"/>
      <c r="AD26" s="1432"/>
      <c r="AE26" s="1432"/>
      <c r="AF26" s="1432"/>
      <c r="AG26" s="1432"/>
      <c r="AH26" s="1432"/>
      <c r="AI26" s="1432"/>
      <c r="AJ26" s="1432"/>
      <c r="AK26" s="1432"/>
      <c r="AL26" s="1432"/>
      <c r="AM26" s="1432"/>
      <c r="AN26" s="1432"/>
      <c r="AO26" s="1432"/>
      <c r="AP26" s="1432"/>
      <c r="AQ26" s="1432"/>
      <c r="AR26" s="1432"/>
      <c r="AS26" s="1432"/>
      <c r="AT26" s="1432"/>
      <c r="AU26" s="1432"/>
      <c r="AV26" s="1432"/>
      <c r="AW26" s="1432"/>
      <c r="AX26" s="1433"/>
      <c r="AY26" s="1419"/>
      <c r="AZ26" s="1420"/>
      <c r="BA26" s="1420"/>
      <c r="BB26" s="1420"/>
      <c r="BC26" s="1420"/>
      <c r="BD26" s="1421"/>
      <c r="BE26" s="1446"/>
      <c r="BF26" s="1420"/>
      <c r="BG26" s="1420"/>
      <c r="BH26" s="1420"/>
      <c r="BI26" s="1420"/>
      <c r="BJ26" s="1421"/>
      <c r="BK26" s="1446"/>
      <c r="BL26" s="1420"/>
      <c r="BM26" s="1420"/>
      <c r="BN26" s="1420"/>
      <c r="BO26" s="1420"/>
      <c r="BP26" s="1420"/>
      <c r="BQ26" s="1420"/>
      <c r="BR26" s="1420"/>
      <c r="BS26" s="1421"/>
      <c r="BT26" s="1642"/>
      <c r="BU26" s="1448"/>
      <c r="BV26" s="1449"/>
      <c r="BW26" s="1449"/>
      <c r="BX26" s="1449"/>
      <c r="BY26" s="1449"/>
      <c r="BZ26" s="1449"/>
      <c r="CA26" s="1450"/>
      <c r="CB26" s="1448"/>
      <c r="CC26" s="1449"/>
      <c r="CD26" s="1449"/>
      <c r="CE26" s="1449"/>
      <c r="CF26" s="1449"/>
      <c r="CG26" s="1449"/>
      <c r="CH26" s="1450"/>
      <c r="CI26" s="1448"/>
      <c r="CJ26" s="1449"/>
      <c r="CK26" s="1449"/>
      <c r="CL26" s="1449"/>
      <c r="CM26" s="1449"/>
      <c r="CN26" s="1449"/>
      <c r="CO26" s="1450"/>
      <c r="CP26" s="1448"/>
      <c r="CQ26" s="1449"/>
      <c r="CR26" s="1449"/>
      <c r="CS26" s="1449"/>
      <c r="CT26" s="1449"/>
      <c r="CU26" s="1449"/>
      <c r="CV26" s="1454"/>
    </row>
    <row r="27" spans="1:101" s="990" customFormat="1" ht="12" customHeight="1" x14ac:dyDescent="0.2">
      <c r="A27" s="1497" t="s">
        <v>118</v>
      </c>
      <c r="B27" s="1498"/>
      <c r="C27" s="1498"/>
      <c r="D27" s="1498"/>
      <c r="E27" s="1534"/>
      <c r="F27" s="1535" t="s">
        <v>230</v>
      </c>
      <c r="G27" s="1503"/>
      <c r="H27" s="1503"/>
      <c r="I27" s="1503"/>
      <c r="J27" s="1503"/>
      <c r="K27" s="1503"/>
      <c r="L27" s="1503"/>
      <c r="M27" s="1503"/>
      <c r="N27" s="1503"/>
      <c r="O27" s="1503"/>
      <c r="P27" s="1503"/>
      <c r="Q27" s="1503"/>
      <c r="R27" s="1503"/>
      <c r="S27" s="1503"/>
      <c r="T27" s="1503"/>
      <c r="U27" s="1503"/>
      <c r="V27" s="1503"/>
      <c r="W27" s="1503"/>
      <c r="X27" s="1503"/>
      <c r="Y27" s="1503"/>
      <c r="Z27" s="1503"/>
      <c r="AA27" s="1503"/>
      <c r="AB27" s="1503"/>
      <c r="AC27" s="1503"/>
      <c r="AD27" s="1503"/>
      <c r="AE27" s="1503"/>
      <c r="AF27" s="1503"/>
      <c r="AG27" s="1503"/>
      <c r="AH27" s="1503"/>
      <c r="AI27" s="1503"/>
      <c r="AJ27" s="1503"/>
      <c r="AK27" s="1503"/>
      <c r="AL27" s="1503"/>
      <c r="AM27" s="1503"/>
      <c r="AN27" s="1503"/>
      <c r="AO27" s="1503"/>
      <c r="AP27" s="1503"/>
      <c r="AQ27" s="1503"/>
      <c r="AR27" s="1503"/>
      <c r="AS27" s="1503"/>
      <c r="AT27" s="1503"/>
      <c r="AU27" s="1503"/>
      <c r="AV27" s="1503"/>
      <c r="AW27" s="1503"/>
      <c r="AX27" s="1504"/>
      <c r="AY27" s="1536" t="s">
        <v>119</v>
      </c>
      <c r="AZ27" s="1509"/>
      <c r="BA27" s="1509"/>
      <c r="BB27" s="1509"/>
      <c r="BC27" s="1509"/>
      <c r="BD27" s="1510"/>
      <c r="BE27" s="1513" t="s">
        <v>187</v>
      </c>
      <c r="BF27" s="1509"/>
      <c r="BG27" s="1509"/>
      <c r="BH27" s="1509"/>
      <c r="BI27" s="1509"/>
      <c r="BJ27" s="1510"/>
      <c r="BK27" s="1513"/>
      <c r="BL27" s="1509"/>
      <c r="BM27" s="1509"/>
      <c r="BN27" s="1509"/>
      <c r="BO27" s="1509"/>
      <c r="BP27" s="1509"/>
      <c r="BQ27" s="1509"/>
      <c r="BR27" s="1509"/>
      <c r="BS27" s="1510"/>
      <c r="BT27" s="1520"/>
      <c r="BU27" s="1505"/>
      <c r="BV27" s="1506"/>
      <c r="BW27" s="1506"/>
      <c r="BX27" s="1506"/>
      <c r="BY27" s="1506"/>
      <c r="BZ27" s="1506"/>
      <c r="CA27" s="1507"/>
      <c r="CB27" s="1505"/>
      <c r="CC27" s="1506"/>
      <c r="CD27" s="1506"/>
      <c r="CE27" s="1506"/>
      <c r="CF27" s="1506"/>
      <c r="CG27" s="1506"/>
      <c r="CH27" s="1507"/>
      <c r="CI27" s="1505"/>
      <c r="CJ27" s="1506"/>
      <c r="CK27" s="1506"/>
      <c r="CL27" s="1506"/>
      <c r="CM27" s="1506"/>
      <c r="CN27" s="1506"/>
      <c r="CO27" s="1507"/>
      <c r="CP27" s="1505"/>
      <c r="CQ27" s="1506"/>
      <c r="CR27" s="1506"/>
      <c r="CS27" s="1506"/>
      <c r="CT27" s="1506"/>
      <c r="CU27" s="1506"/>
      <c r="CV27" s="1508"/>
      <c r="CW27" s="989"/>
    </row>
    <row r="28" spans="1:101" s="990" customFormat="1" ht="12" customHeight="1" x14ac:dyDescent="0.2">
      <c r="A28" s="1497"/>
      <c r="B28" s="1498"/>
      <c r="C28" s="1498"/>
      <c r="D28" s="1498"/>
      <c r="E28" s="1534"/>
      <c r="F28" s="1428" t="s">
        <v>120</v>
      </c>
      <c r="G28" s="1429"/>
      <c r="H28" s="1429"/>
      <c r="I28" s="1429"/>
      <c r="J28" s="1429"/>
      <c r="K28" s="1429"/>
      <c r="L28" s="1429"/>
      <c r="M28" s="1429"/>
      <c r="N28" s="1429"/>
      <c r="O28" s="1429"/>
      <c r="P28" s="1429"/>
      <c r="Q28" s="1429"/>
      <c r="R28" s="1429"/>
      <c r="S28" s="1429"/>
      <c r="T28" s="1429"/>
      <c r="U28" s="1429"/>
      <c r="V28" s="1429"/>
      <c r="W28" s="1429"/>
      <c r="X28" s="1429"/>
      <c r="Y28" s="1429"/>
      <c r="Z28" s="1429"/>
      <c r="AA28" s="1429"/>
      <c r="AB28" s="1429"/>
      <c r="AC28" s="1429"/>
      <c r="AD28" s="1429"/>
      <c r="AE28" s="1429"/>
      <c r="AF28" s="1429"/>
      <c r="AG28" s="1429"/>
      <c r="AH28" s="1429"/>
      <c r="AI28" s="1429"/>
      <c r="AJ28" s="1429"/>
      <c r="AK28" s="1429"/>
      <c r="AL28" s="1429"/>
      <c r="AM28" s="1429"/>
      <c r="AN28" s="1429"/>
      <c r="AO28" s="1429"/>
      <c r="AP28" s="1429"/>
      <c r="AQ28" s="1429"/>
      <c r="AR28" s="1429"/>
      <c r="AS28" s="1429"/>
      <c r="AT28" s="1429"/>
      <c r="AU28" s="1429"/>
      <c r="AV28" s="1429"/>
      <c r="AW28" s="1429"/>
      <c r="AX28" s="1430"/>
      <c r="AY28" s="1533"/>
      <c r="AZ28" s="1511"/>
      <c r="BA28" s="1511"/>
      <c r="BB28" s="1511"/>
      <c r="BC28" s="1511"/>
      <c r="BD28" s="1512"/>
      <c r="BE28" s="1514"/>
      <c r="BF28" s="1511"/>
      <c r="BG28" s="1511"/>
      <c r="BH28" s="1511"/>
      <c r="BI28" s="1511"/>
      <c r="BJ28" s="1512"/>
      <c r="BK28" s="1514"/>
      <c r="BL28" s="1511"/>
      <c r="BM28" s="1511"/>
      <c r="BN28" s="1511"/>
      <c r="BO28" s="1511"/>
      <c r="BP28" s="1511"/>
      <c r="BQ28" s="1511"/>
      <c r="BR28" s="1511"/>
      <c r="BS28" s="1512"/>
      <c r="BT28" s="1521"/>
      <c r="BU28" s="1515"/>
      <c r="BV28" s="1516"/>
      <c r="BW28" s="1516"/>
      <c r="BX28" s="1516"/>
      <c r="BY28" s="1516"/>
      <c r="BZ28" s="1516"/>
      <c r="CA28" s="1517"/>
      <c r="CB28" s="1515"/>
      <c r="CC28" s="1516"/>
      <c r="CD28" s="1516"/>
      <c r="CE28" s="1516"/>
      <c r="CF28" s="1516"/>
      <c r="CG28" s="1516"/>
      <c r="CH28" s="1517"/>
      <c r="CI28" s="1515"/>
      <c r="CJ28" s="1516"/>
      <c r="CK28" s="1516"/>
      <c r="CL28" s="1516"/>
      <c r="CM28" s="1516"/>
      <c r="CN28" s="1516"/>
      <c r="CO28" s="1517"/>
      <c r="CP28" s="1515"/>
      <c r="CQ28" s="1516"/>
      <c r="CR28" s="1516"/>
      <c r="CS28" s="1516"/>
      <c r="CT28" s="1516"/>
      <c r="CU28" s="1516"/>
      <c r="CV28" s="1518"/>
      <c r="CW28" s="989"/>
    </row>
    <row r="29" spans="1:101" s="990" customFormat="1" ht="12" customHeight="1" thickBot="1" x14ac:dyDescent="0.25">
      <c r="A29" s="1490" t="s">
        <v>121</v>
      </c>
      <c r="B29" s="1491"/>
      <c r="C29" s="1491"/>
      <c r="D29" s="1491"/>
      <c r="E29" s="1493"/>
      <c r="F29" s="1425" t="s">
        <v>818</v>
      </c>
      <c r="G29" s="1426"/>
      <c r="H29" s="1426"/>
      <c r="I29" s="1426"/>
      <c r="J29" s="1426"/>
      <c r="K29" s="1426"/>
      <c r="L29" s="1426"/>
      <c r="M29" s="1426"/>
      <c r="N29" s="1426"/>
      <c r="O29" s="1426"/>
      <c r="P29" s="1426"/>
      <c r="Q29" s="1426"/>
      <c r="R29" s="1426"/>
      <c r="S29" s="1426"/>
      <c r="T29" s="1426"/>
      <c r="U29" s="1426"/>
      <c r="V29" s="1426"/>
      <c r="W29" s="1426"/>
      <c r="X29" s="1426"/>
      <c r="Y29" s="1426"/>
      <c r="Z29" s="1426"/>
      <c r="AA29" s="1426"/>
      <c r="AB29" s="1426"/>
      <c r="AC29" s="1426"/>
      <c r="AD29" s="1426"/>
      <c r="AE29" s="1426"/>
      <c r="AF29" s="1426"/>
      <c r="AG29" s="1426"/>
      <c r="AH29" s="1426"/>
      <c r="AI29" s="1426"/>
      <c r="AJ29" s="1426"/>
      <c r="AK29" s="1426"/>
      <c r="AL29" s="1426"/>
      <c r="AM29" s="1426"/>
      <c r="AN29" s="1426"/>
      <c r="AO29" s="1426"/>
      <c r="AP29" s="1426"/>
      <c r="AQ29" s="1426"/>
      <c r="AR29" s="1426"/>
      <c r="AS29" s="1426"/>
      <c r="AT29" s="1426"/>
      <c r="AU29" s="1426"/>
      <c r="AV29" s="1426"/>
      <c r="AW29" s="1426"/>
      <c r="AX29" s="1427"/>
      <c r="AY29" s="1531" t="s">
        <v>122</v>
      </c>
      <c r="AZ29" s="1494"/>
      <c r="BA29" s="1494"/>
      <c r="BB29" s="1494"/>
      <c r="BC29" s="1494"/>
      <c r="BD29" s="1494"/>
      <c r="BE29" s="1494" t="s">
        <v>187</v>
      </c>
      <c r="BF29" s="1494"/>
      <c r="BG29" s="1494"/>
      <c r="BH29" s="1494"/>
      <c r="BI29" s="1494"/>
      <c r="BJ29" s="1494"/>
      <c r="BK29" s="1494"/>
      <c r="BL29" s="1494"/>
      <c r="BM29" s="1494"/>
      <c r="BN29" s="1494"/>
      <c r="BO29" s="1494"/>
      <c r="BP29" s="1494"/>
      <c r="BQ29" s="1494"/>
      <c r="BR29" s="1494"/>
      <c r="BS29" s="1494"/>
      <c r="BT29" s="991"/>
      <c r="BU29" s="1495">
        <v>8923654.3900000006</v>
      </c>
      <c r="BV29" s="1495"/>
      <c r="BW29" s="1495"/>
      <c r="BX29" s="1495"/>
      <c r="BY29" s="1495"/>
      <c r="BZ29" s="1495"/>
      <c r="CA29" s="1495"/>
      <c r="CB29" s="1495">
        <v>7860800</v>
      </c>
      <c r="CC29" s="1495"/>
      <c r="CD29" s="1495"/>
      <c r="CE29" s="1495"/>
      <c r="CF29" s="1495"/>
      <c r="CG29" s="1495"/>
      <c r="CH29" s="1495"/>
      <c r="CI29" s="1495">
        <v>7860800</v>
      </c>
      <c r="CJ29" s="1495"/>
      <c r="CK29" s="1495"/>
      <c r="CL29" s="1495"/>
      <c r="CM29" s="1495"/>
      <c r="CN29" s="1495"/>
      <c r="CO29" s="1495"/>
      <c r="CP29" s="1495"/>
      <c r="CQ29" s="1495"/>
      <c r="CR29" s="1495"/>
      <c r="CS29" s="1495"/>
      <c r="CT29" s="1495"/>
      <c r="CU29" s="1495"/>
      <c r="CV29" s="1496"/>
      <c r="CW29" s="989"/>
    </row>
    <row r="30" spans="1:101" ht="23.45" customHeight="1" x14ac:dyDescent="0.2">
      <c r="A30" s="1522" t="s">
        <v>295</v>
      </c>
      <c r="B30" s="1523"/>
      <c r="C30" s="1523"/>
      <c r="D30" s="1523"/>
      <c r="E30" s="1527"/>
      <c r="F30" s="1546" t="s">
        <v>802</v>
      </c>
      <c r="G30" s="1547"/>
      <c r="H30" s="1547"/>
      <c r="I30" s="1547"/>
      <c r="J30" s="1547"/>
      <c r="K30" s="1547"/>
      <c r="L30" s="1547"/>
      <c r="M30" s="1547"/>
      <c r="N30" s="1547"/>
      <c r="O30" s="1547"/>
      <c r="P30" s="1547"/>
      <c r="Q30" s="1547"/>
      <c r="R30" s="1547"/>
      <c r="S30" s="1547"/>
      <c r="T30" s="1547"/>
      <c r="U30" s="1547"/>
      <c r="V30" s="1547"/>
      <c r="W30" s="1547"/>
      <c r="X30" s="1547"/>
      <c r="Y30" s="1547"/>
      <c r="Z30" s="1547"/>
      <c r="AA30" s="1547"/>
      <c r="AB30" s="1547"/>
      <c r="AC30" s="1547"/>
      <c r="AD30" s="1547"/>
      <c r="AE30" s="1547"/>
      <c r="AF30" s="1547"/>
      <c r="AG30" s="1547"/>
      <c r="AH30" s="1547"/>
      <c r="AI30" s="1547"/>
      <c r="AJ30" s="1547"/>
      <c r="AK30" s="1547"/>
      <c r="AL30" s="1547"/>
      <c r="AM30" s="1547"/>
      <c r="AN30" s="1547"/>
      <c r="AO30" s="1547"/>
      <c r="AP30" s="1547"/>
      <c r="AQ30" s="1547"/>
      <c r="AR30" s="1547"/>
      <c r="AS30" s="1547"/>
      <c r="AT30" s="1547"/>
      <c r="AU30" s="1547"/>
      <c r="AV30" s="1547"/>
      <c r="AW30" s="1547"/>
      <c r="AX30" s="1548"/>
      <c r="AY30" s="1416" t="s">
        <v>123</v>
      </c>
      <c r="AZ30" s="1417"/>
      <c r="BA30" s="1417"/>
      <c r="BB30" s="1417"/>
      <c r="BC30" s="1417"/>
      <c r="BD30" s="1418"/>
      <c r="BE30" s="1481" t="s">
        <v>187</v>
      </c>
      <c r="BF30" s="1417"/>
      <c r="BG30" s="1417"/>
      <c r="BH30" s="1417"/>
      <c r="BI30" s="1417"/>
      <c r="BJ30" s="1418"/>
      <c r="BK30" s="1481"/>
      <c r="BL30" s="1417"/>
      <c r="BM30" s="1417"/>
      <c r="BN30" s="1417"/>
      <c r="BO30" s="1417"/>
      <c r="BP30" s="1417"/>
      <c r="BQ30" s="1417"/>
      <c r="BR30" s="1417"/>
      <c r="BS30" s="1418"/>
      <c r="BT30" s="659"/>
      <c r="BU30" s="1482">
        <f>+BU31+BU33+BU35</f>
        <v>17939700</v>
      </c>
      <c r="BV30" s="1483"/>
      <c r="BW30" s="1483"/>
      <c r="BX30" s="1483"/>
      <c r="BY30" s="1483"/>
      <c r="BZ30" s="1483"/>
      <c r="CA30" s="1484"/>
      <c r="CB30" s="1482">
        <f t="shared" ref="CB30" si="9">+CB31+CB33+CB35</f>
        <v>17514100</v>
      </c>
      <c r="CC30" s="1483"/>
      <c r="CD30" s="1483"/>
      <c r="CE30" s="1483"/>
      <c r="CF30" s="1483"/>
      <c r="CG30" s="1483"/>
      <c r="CH30" s="1484"/>
      <c r="CI30" s="1482">
        <f t="shared" ref="CI30" si="10">+CI31+CI33+CI35</f>
        <v>17514100</v>
      </c>
      <c r="CJ30" s="1483"/>
      <c r="CK30" s="1483"/>
      <c r="CL30" s="1483"/>
      <c r="CM30" s="1483"/>
      <c r="CN30" s="1483"/>
      <c r="CO30" s="1484"/>
      <c r="CP30" s="1482">
        <f t="shared" ref="CP30" si="11">+CP31+CP33+CP35</f>
        <v>0</v>
      </c>
      <c r="CQ30" s="1483"/>
      <c r="CR30" s="1483"/>
      <c r="CS30" s="1483"/>
      <c r="CT30" s="1483"/>
      <c r="CU30" s="1483"/>
      <c r="CV30" s="1485"/>
    </row>
    <row r="31" spans="1:101" s="990" customFormat="1" ht="12" customHeight="1" x14ac:dyDescent="0.2">
      <c r="A31" s="1497" t="s">
        <v>124</v>
      </c>
      <c r="B31" s="1498"/>
      <c r="C31" s="1498"/>
      <c r="D31" s="1498"/>
      <c r="E31" s="1534"/>
      <c r="F31" s="1535" t="s">
        <v>230</v>
      </c>
      <c r="G31" s="1503"/>
      <c r="H31" s="1503"/>
      <c r="I31" s="1503"/>
      <c r="J31" s="1503"/>
      <c r="K31" s="1503"/>
      <c r="L31" s="1503"/>
      <c r="M31" s="1503"/>
      <c r="N31" s="1503"/>
      <c r="O31" s="1503"/>
      <c r="P31" s="1503"/>
      <c r="Q31" s="1503"/>
      <c r="R31" s="1503"/>
      <c r="S31" s="1503"/>
      <c r="T31" s="1503"/>
      <c r="U31" s="1503"/>
      <c r="V31" s="1503"/>
      <c r="W31" s="1503"/>
      <c r="X31" s="1503"/>
      <c r="Y31" s="1503"/>
      <c r="Z31" s="1503"/>
      <c r="AA31" s="1503"/>
      <c r="AB31" s="1503"/>
      <c r="AC31" s="1503"/>
      <c r="AD31" s="1503"/>
      <c r="AE31" s="1503"/>
      <c r="AF31" s="1503"/>
      <c r="AG31" s="1503"/>
      <c r="AH31" s="1503"/>
      <c r="AI31" s="1503"/>
      <c r="AJ31" s="1503"/>
      <c r="AK31" s="1503"/>
      <c r="AL31" s="1503"/>
      <c r="AM31" s="1503"/>
      <c r="AN31" s="1503"/>
      <c r="AO31" s="1503"/>
      <c r="AP31" s="1503"/>
      <c r="AQ31" s="1503"/>
      <c r="AR31" s="1503"/>
      <c r="AS31" s="1503"/>
      <c r="AT31" s="1503"/>
      <c r="AU31" s="1503"/>
      <c r="AV31" s="1503"/>
      <c r="AW31" s="1503"/>
      <c r="AX31" s="1504"/>
      <c r="AY31" s="1536" t="s">
        <v>125</v>
      </c>
      <c r="AZ31" s="1509"/>
      <c r="BA31" s="1509"/>
      <c r="BB31" s="1509"/>
      <c r="BC31" s="1509"/>
      <c r="BD31" s="1510"/>
      <c r="BE31" s="1513" t="s">
        <v>187</v>
      </c>
      <c r="BF31" s="1509"/>
      <c r="BG31" s="1509"/>
      <c r="BH31" s="1509"/>
      <c r="BI31" s="1509"/>
      <c r="BJ31" s="1510"/>
      <c r="BK31" s="1513"/>
      <c r="BL31" s="1509"/>
      <c r="BM31" s="1509"/>
      <c r="BN31" s="1509"/>
      <c r="BO31" s="1509"/>
      <c r="BP31" s="1509"/>
      <c r="BQ31" s="1509"/>
      <c r="BR31" s="1509"/>
      <c r="BS31" s="1510"/>
      <c r="BT31" s="1520"/>
      <c r="BU31" s="1505"/>
      <c r="BV31" s="1506"/>
      <c r="BW31" s="1506"/>
      <c r="BX31" s="1506"/>
      <c r="BY31" s="1506"/>
      <c r="BZ31" s="1506"/>
      <c r="CA31" s="1507"/>
      <c r="CB31" s="1505"/>
      <c r="CC31" s="1506"/>
      <c r="CD31" s="1506"/>
      <c r="CE31" s="1506"/>
      <c r="CF31" s="1506"/>
      <c r="CG31" s="1506"/>
      <c r="CH31" s="1507"/>
      <c r="CI31" s="1505"/>
      <c r="CJ31" s="1506"/>
      <c r="CK31" s="1506"/>
      <c r="CL31" s="1506"/>
      <c r="CM31" s="1506"/>
      <c r="CN31" s="1506"/>
      <c r="CO31" s="1507"/>
      <c r="CP31" s="1505"/>
      <c r="CQ31" s="1506"/>
      <c r="CR31" s="1506"/>
      <c r="CS31" s="1506"/>
      <c r="CT31" s="1506"/>
      <c r="CU31" s="1506"/>
      <c r="CV31" s="1508"/>
      <c r="CW31" s="989"/>
    </row>
    <row r="32" spans="1:101" s="990" customFormat="1" ht="12" customHeight="1" x14ac:dyDescent="0.2">
      <c r="A32" s="1497"/>
      <c r="B32" s="1498"/>
      <c r="C32" s="1498"/>
      <c r="D32" s="1498"/>
      <c r="E32" s="1534"/>
      <c r="F32" s="1428" t="s">
        <v>120</v>
      </c>
      <c r="G32" s="1429"/>
      <c r="H32" s="1429"/>
      <c r="I32" s="1429"/>
      <c r="J32" s="1429"/>
      <c r="K32" s="1429"/>
      <c r="L32" s="1429"/>
      <c r="M32" s="1429"/>
      <c r="N32" s="1429"/>
      <c r="O32" s="1429"/>
      <c r="P32" s="1429"/>
      <c r="Q32" s="1429"/>
      <c r="R32" s="1429"/>
      <c r="S32" s="1429"/>
      <c r="T32" s="1429"/>
      <c r="U32" s="1429"/>
      <c r="V32" s="1429"/>
      <c r="W32" s="1429"/>
      <c r="X32" s="1429"/>
      <c r="Y32" s="1429"/>
      <c r="Z32" s="1429"/>
      <c r="AA32" s="1429"/>
      <c r="AB32" s="1429"/>
      <c r="AC32" s="1429"/>
      <c r="AD32" s="1429"/>
      <c r="AE32" s="1429"/>
      <c r="AF32" s="1429"/>
      <c r="AG32" s="1429"/>
      <c r="AH32" s="1429"/>
      <c r="AI32" s="1429"/>
      <c r="AJ32" s="1429"/>
      <c r="AK32" s="1429"/>
      <c r="AL32" s="1429"/>
      <c r="AM32" s="1429"/>
      <c r="AN32" s="1429"/>
      <c r="AO32" s="1429"/>
      <c r="AP32" s="1429"/>
      <c r="AQ32" s="1429"/>
      <c r="AR32" s="1429"/>
      <c r="AS32" s="1429"/>
      <c r="AT32" s="1429"/>
      <c r="AU32" s="1429"/>
      <c r="AV32" s="1429"/>
      <c r="AW32" s="1429"/>
      <c r="AX32" s="1430"/>
      <c r="AY32" s="1533"/>
      <c r="AZ32" s="1511"/>
      <c r="BA32" s="1511"/>
      <c r="BB32" s="1511"/>
      <c r="BC32" s="1511"/>
      <c r="BD32" s="1512"/>
      <c r="BE32" s="1514"/>
      <c r="BF32" s="1511"/>
      <c r="BG32" s="1511"/>
      <c r="BH32" s="1511"/>
      <c r="BI32" s="1511"/>
      <c r="BJ32" s="1512"/>
      <c r="BK32" s="1514"/>
      <c r="BL32" s="1511"/>
      <c r="BM32" s="1511"/>
      <c r="BN32" s="1511"/>
      <c r="BO32" s="1511"/>
      <c r="BP32" s="1511"/>
      <c r="BQ32" s="1511"/>
      <c r="BR32" s="1511"/>
      <c r="BS32" s="1512"/>
      <c r="BT32" s="1521"/>
      <c r="BU32" s="1515"/>
      <c r="BV32" s="1516"/>
      <c r="BW32" s="1516"/>
      <c r="BX32" s="1516"/>
      <c r="BY32" s="1516"/>
      <c r="BZ32" s="1516"/>
      <c r="CA32" s="1517"/>
      <c r="CB32" s="1515"/>
      <c r="CC32" s="1516"/>
      <c r="CD32" s="1516"/>
      <c r="CE32" s="1516"/>
      <c r="CF32" s="1516"/>
      <c r="CG32" s="1516"/>
      <c r="CH32" s="1517"/>
      <c r="CI32" s="1515"/>
      <c r="CJ32" s="1516"/>
      <c r="CK32" s="1516"/>
      <c r="CL32" s="1516"/>
      <c r="CM32" s="1516"/>
      <c r="CN32" s="1516"/>
      <c r="CO32" s="1517"/>
      <c r="CP32" s="1515"/>
      <c r="CQ32" s="1516"/>
      <c r="CR32" s="1516"/>
      <c r="CS32" s="1516"/>
      <c r="CT32" s="1516"/>
      <c r="CU32" s="1516"/>
      <c r="CV32" s="1518"/>
      <c r="CW32" s="989"/>
    </row>
    <row r="33" spans="1:101" s="990" customFormat="1" ht="12.75" x14ac:dyDescent="0.2">
      <c r="A33" s="1497"/>
      <c r="B33" s="1498"/>
      <c r="C33" s="1498"/>
      <c r="D33" s="1498"/>
      <c r="E33" s="1534"/>
      <c r="F33" s="1535" t="s">
        <v>816</v>
      </c>
      <c r="G33" s="1503"/>
      <c r="H33" s="1503"/>
      <c r="I33" s="1503"/>
      <c r="J33" s="1503"/>
      <c r="K33" s="1503"/>
      <c r="L33" s="1503"/>
      <c r="M33" s="1503"/>
      <c r="N33" s="1503"/>
      <c r="O33" s="1503"/>
      <c r="P33" s="1503"/>
      <c r="Q33" s="1503"/>
      <c r="R33" s="1503"/>
      <c r="S33" s="1503"/>
      <c r="T33" s="1503"/>
      <c r="U33" s="1503"/>
      <c r="V33" s="1503"/>
      <c r="W33" s="1503"/>
      <c r="X33" s="1503"/>
      <c r="Y33" s="1503"/>
      <c r="Z33" s="1503"/>
      <c r="AA33" s="1503"/>
      <c r="AB33" s="1503"/>
      <c r="AC33" s="1503"/>
      <c r="AD33" s="1503"/>
      <c r="AE33" s="1503"/>
      <c r="AF33" s="1503"/>
      <c r="AG33" s="1503"/>
      <c r="AH33" s="1503"/>
      <c r="AI33" s="1503"/>
      <c r="AJ33" s="1503"/>
      <c r="AK33" s="1503"/>
      <c r="AL33" s="1503"/>
      <c r="AM33" s="1503"/>
      <c r="AN33" s="1503"/>
      <c r="AO33" s="1503"/>
      <c r="AP33" s="1503"/>
      <c r="AQ33" s="1503"/>
      <c r="AR33" s="1503"/>
      <c r="AS33" s="1503"/>
      <c r="AT33" s="1503"/>
      <c r="AU33" s="1503"/>
      <c r="AV33" s="1503"/>
      <c r="AW33" s="1503"/>
      <c r="AX33" s="1504"/>
      <c r="AY33" s="1536" t="s">
        <v>640</v>
      </c>
      <c r="AZ33" s="1509"/>
      <c r="BA33" s="1509"/>
      <c r="BB33" s="1509"/>
      <c r="BC33" s="1509"/>
      <c r="BD33" s="1510"/>
      <c r="BE33" s="1513" t="s">
        <v>187</v>
      </c>
      <c r="BF33" s="1509"/>
      <c r="BG33" s="1509"/>
      <c r="BH33" s="1509"/>
      <c r="BI33" s="1509"/>
      <c r="BJ33" s="1510"/>
      <c r="BK33" s="1513"/>
      <c r="BL33" s="1509"/>
      <c r="BM33" s="1509"/>
      <c r="BN33" s="1509"/>
      <c r="BO33" s="1509"/>
      <c r="BP33" s="1509"/>
      <c r="BQ33" s="1509"/>
      <c r="BR33" s="1509"/>
      <c r="BS33" s="1510"/>
      <c r="BT33" s="1520"/>
      <c r="BU33" s="1505"/>
      <c r="BV33" s="1506"/>
      <c r="BW33" s="1506"/>
      <c r="BX33" s="1506"/>
      <c r="BY33" s="1506"/>
      <c r="BZ33" s="1506"/>
      <c r="CA33" s="1507"/>
      <c r="CB33" s="1505"/>
      <c r="CC33" s="1506"/>
      <c r="CD33" s="1506"/>
      <c r="CE33" s="1506"/>
      <c r="CF33" s="1506"/>
      <c r="CG33" s="1506"/>
      <c r="CH33" s="1507"/>
      <c r="CI33" s="1505"/>
      <c r="CJ33" s="1506"/>
      <c r="CK33" s="1506"/>
      <c r="CL33" s="1506"/>
      <c r="CM33" s="1506"/>
      <c r="CN33" s="1506"/>
      <c r="CO33" s="1507"/>
      <c r="CP33" s="1505"/>
      <c r="CQ33" s="1506"/>
      <c r="CR33" s="1506"/>
      <c r="CS33" s="1506"/>
      <c r="CT33" s="1506"/>
      <c r="CU33" s="1506"/>
      <c r="CV33" s="1508"/>
      <c r="CW33" s="989"/>
    </row>
    <row r="34" spans="1:101" s="990" customFormat="1" ht="12" customHeight="1" x14ac:dyDescent="0.2">
      <c r="A34" s="1497"/>
      <c r="B34" s="1498"/>
      <c r="C34" s="1498"/>
      <c r="D34" s="1498"/>
      <c r="E34" s="1534"/>
      <c r="F34" s="1428"/>
      <c r="G34" s="1429"/>
      <c r="H34" s="1429"/>
      <c r="I34" s="1429"/>
      <c r="J34" s="1429"/>
      <c r="K34" s="1429"/>
      <c r="L34" s="1429"/>
      <c r="M34" s="1429"/>
      <c r="N34" s="1429"/>
      <c r="O34" s="1429"/>
      <c r="P34" s="1429"/>
      <c r="Q34" s="1429"/>
      <c r="R34" s="1429"/>
      <c r="S34" s="1429"/>
      <c r="T34" s="1429"/>
      <c r="U34" s="1429"/>
      <c r="V34" s="1429"/>
      <c r="W34" s="1429"/>
      <c r="X34" s="1429"/>
      <c r="Y34" s="1429"/>
      <c r="Z34" s="1429"/>
      <c r="AA34" s="1429"/>
      <c r="AB34" s="1429"/>
      <c r="AC34" s="1429"/>
      <c r="AD34" s="1429"/>
      <c r="AE34" s="1429"/>
      <c r="AF34" s="1429"/>
      <c r="AG34" s="1429"/>
      <c r="AH34" s="1429"/>
      <c r="AI34" s="1429"/>
      <c r="AJ34" s="1429"/>
      <c r="AK34" s="1429"/>
      <c r="AL34" s="1429"/>
      <c r="AM34" s="1429"/>
      <c r="AN34" s="1429"/>
      <c r="AO34" s="1429"/>
      <c r="AP34" s="1429"/>
      <c r="AQ34" s="1429"/>
      <c r="AR34" s="1429"/>
      <c r="AS34" s="1429"/>
      <c r="AT34" s="1429"/>
      <c r="AU34" s="1429"/>
      <c r="AV34" s="1429"/>
      <c r="AW34" s="1429"/>
      <c r="AX34" s="1430"/>
      <c r="AY34" s="1533"/>
      <c r="AZ34" s="1511"/>
      <c r="BA34" s="1511"/>
      <c r="BB34" s="1511"/>
      <c r="BC34" s="1511"/>
      <c r="BD34" s="1512"/>
      <c r="BE34" s="1514"/>
      <c r="BF34" s="1511"/>
      <c r="BG34" s="1511"/>
      <c r="BH34" s="1511"/>
      <c r="BI34" s="1511"/>
      <c r="BJ34" s="1512"/>
      <c r="BK34" s="1514"/>
      <c r="BL34" s="1511"/>
      <c r="BM34" s="1511"/>
      <c r="BN34" s="1511"/>
      <c r="BO34" s="1511"/>
      <c r="BP34" s="1511"/>
      <c r="BQ34" s="1511"/>
      <c r="BR34" s="1511"/>
      <c r="BS34" s="1512"/>
      <c r="BT34" s="1521"/>
      <c r="BU34" s="1515"/>
      <c r="BV34" s="1516"/>
      <c r="BW34" s="1516"/>
      <c r="BX34" s="1516"/>
      <c r="BY34" s="1516"/>
      <c r="BZ34" s="1516"/>
      <c r="CA34" s="1517"/>
      <c r="CB34" s="1515"/>
      <c r="CC34" s="1516"/>
      <c r="CD34" s="1516"/>
      <c r="CE34" s="1516"/>
      <c r="CF34" s="1516"/>
      <c r="CG34" s="1516"/>
      <c r="CH34" s="1517"/>
      <c r="CI34" s="1515"/>
      <c r="CJ34" s="1516"/>
      <c r="CK34" s="1516"/>
      <c r="CL34" s="1516"/>
      <c r="CM34" s="1516"/>
      <c r="CN34" s="1516"/>
      <c r="CO34" s="1517"/>
      <c r="CP34" s="1515"/>
      <c r="CQ34" s="1516"/>
      <c r="CR34" s="1516"/>
      <c r="CS34" s="1516"/>
      <c r="CT34" s="1516"/>
      <c r="CU34" s="1516"/>
      <c r="CV34" s="1518"/>
      <c r="CW34" s="989"/>
    </row>
    <row r="35" spans="1:101" s="990" customFormat="1" ht="12" customHeight="1" thickBot="1" x14ac:dyDescent="0.25">
      <c r="A35" s="1490" t="s">
        <v>126</v>
      </c>
      <c r="B35" s="1491"/>
      <c r="C35" s="1491"/>
      <c r="D35" s="1491"/>
      <c r="E35" s="1493"/>
      <c r="F35" s="1425" t="s">
        <v>818</v>
      </c>
      <c r="G35" s="1426"/>
      <c r="H35" s="1426"/>
      <c r="I35" s="1426"/>
      <c r="J35" s="1426"/>
      <c r="K35" s="1426"/>
      <c r="L35" s="1426"/>
      <c r="M35" s="1426"/>
      <c r="N35" s="1426"/>
      <c r="O35" s="1426"/>
      <c r="P35" s="1426"/>
      <c r="Q35" s="1426"/>
      <c r="R35" s="1426"/>
      <c r="S35" s="1426"/>
      <c r="T35" s="1426"/>
      <c r="U35" s="1426"/>
      <c r="V35" s="1426"/>
      <c r="W35" s="1426"/>
      <c r="X35" s="1426"/>
      <c r="Y35" s="1426"/>
      <c r="Z35" s="1426"/>
      <c r="AA35" s="1426"/>
      <c r="AB35" s="1426"/>
      <c r="AC35" s="1426"/>
      <c r="AD35" s="1426"/>
      <c r="AE35" s="1426"/>
      <c r="AF35" s="1426"/>
      <c r="AG35" s="1426"/>
      <c r="AH35" s="1426"/>
      <c r="AI35" s="1426"/>
      <c r="AJ35" s="1426"/>
      <c r="AK35" s="1426"/>
      <c r="AL35" s="1426"/>
      <c r="AM35" s="1426"/>
      <c r="AN35" s="1426"/>
      <c r="AO35" s="1426"/>
      <c r="AP35" s="1426"/>
      <c r="AQ35" s="1426"/>
      <c r="AR35" s="1426"/>
      <c r="AS35" s="1426"/>
      <c r="AT35" s="1426"/>
      <c r="AU35" s="1426"/>
      <c r="AV35" s="1426"/>
      <c r="AW35" s="1426"/>
      <c r="AX35" s="1427"/>
      <c r="AY35" s="1542" t="s">
        <v>127</v>
      </c>
      <c r="AZ35" s="1543"/>
      <c r="BA35" s="1543"/>
      <c r="BB35" s="1543"/>
      <c r="BC35" s="1543"/>
      <c r="BD35" s="1543"/>
      <c r="BE35" s="1543" t="s">
        <v>187</v>
      </c>
      <c r="BF35" s="1543"/>
      <c r="BG35" s="1543"/>
      <c r="BH35" s="1543"/>
      <c r="BI35" s="1543"/>
      <c r="BJ35" s="1543"/>
      <c r="BK35" s="1543"/>
      <c r="BL35" s="1543"/>
      <c r="BM35" s="1543"/>
      <c r="BN35" s="1543"/>
      <c r="BO35" s="1543"/>
      <c r="BP35" s="1543"/>
      <c r="BQ35" s="1543"/>
      <c r="BR35" s="1543"/>
      <c r="BS35" s="1543"/>
      <c r="BT35" s="992"/>
      <c r="BU35" s="1544">
        <v>17939700</v>
      </c>
      <c r="BV35" s="1544"/>
      <c r="BW35" s="1544"/>
      <c r="BX35" s="1544"/>
      <c r="BY35" s="1544"/>
      <c r="BZ35" s="1544"/>
      <c r="CA35" s="1544"/>
      <c r="CB35" s="1544">
        <v>17514100</v>
      </c>
      <c r="CC35" s="1544"/>
      <c r="CD35" s="1544"/>
      <c r="CE35" s="1544"/>
      <c r="CF35" s="1544"/>
      <c r="CG35" s="1544"/>
      <c r="CH35" s="1544"/>
      <c r="CI35" s="1544">
        <v>17514100</v>
      </c>
      <c r="CJ35" s="1544"/>
      <c r="CK35" s="1544"/>
      <c r="CL35" s="1544"/>
      <c r="CM35" s="1544"/>
      <c r="CN35" s="1544"/>
      <c r="CO35" s="1544"/>
      <c r="CP35" s="1544"/>
      <c r="CQ35" s="1544"/>
      <c r="CR35" s="1544"/>
      <c r="CS35" s="1544"/>
      <c r="CT35" s="1544"/>
      <c r="CU35" s="1544"/>
      <c r="CV35" s="1545"/>
      <c r="CW35" s="989"/>
    </row>
    <row r="36" spans="1:101" ht="12" customHeight="1" x14ac:dyDescent="0.2">
      <c r="A36" s="1522" t="s">
        <v>296</v>
      </c>
      <c r="B36" s="1523"/>
      <c r="C36" s="1523"/>
      <c r="D36" s="1523"/>
      <c r="E36" s="1527"/>
      <c r="F36" s="1537" t="s">
        <v>641</v>
      </c>
      <c r="G36" s="1525"/>
      <c r="H36" s="1525"/>
      <c r="I36" s="1525"/>
      <c r="J36" s="1525"/>
      <c r="K36" s="1525"/>
      <c r="L36" s="1525"/>
      <c r="M36" s="1525"/>
      <c r="N36" s="1525"/>
      <c r="O36" s="1525"/>
      <c r="P36" s="1525"/>
      <c r="Q36" s="1525"/>
      <c r="R36" s="1525"/>
      <c r="S36" s="1525"/>
      <c r="T36" s="1525"/>
      <c r="U36" s="1525"/>
      <c r="V36" s="1525"/>
      <c r="W36" s="1525"/>
      <c r="X36" s="1525"/>
      <c r="Y36" s="1525"/>
      <c r="Z36" s="1525"/>
      <c r="AA36" s="1525"/>
      <c r="AB36" s="1525"/>
      <c r="AC36" s="1525"/>
      <c r="AD36" s="1525"/>
      <c r="AE36" s="1525"/>
      <c r="AF36" s="1525"/>
      <c r="AG36" s="1525"/>
      <c r="AH36" s="1525"/>
      <c r="AI36" s="1525"/>
      <c r="AJ36" s="1525"/>
      <c r="AK36" s="1525"/>
      <c r="AL36" s="1525"/>
      <c r="AM36" s="1525"/>
      <c r="AN36" s="1525"/>
      <c r="AO36" s="1525"/>
      <c r="AP36" s="1525"/>
      <c r="AQ36" s="1525"/>
      <c r="AR36" s="1525"/>
      <c r="AS36" s="1525"/>
      <c r="AT36" s="1525"/>
      <c r="AU36" s="1525"/>
      <c r="AV36" s="1525"/>
      <c r="AW36" s="1525"/>
      <c r="AX36" s="1659"/>
      <c r="AY36" s="1528" t="s">
        <v>128</v>
      </c>
      <c r="AZ36" s="1528"/>
      <c r="BA36" s="1528"/>
      <c r="BB36" s="1528"/>
      <c r="BC36" s="1528"/>
      <c r="BD36" s="1528"/>
      <c r="BE36" s="1528" t="s">
        <v>187</v>
      </c>
      <c r="BF36" s="1528"/>
      <c r="BG36" s="1528"/>
      <c r="BH36" s="1528"/>
      <c r="BI36" s="1528"/>
      <c r="BJ36" s="1528"/>
      <c r="BK36" s="1528"/>
      <c r="BL36" s="1528"/>
      <c r="BM36" s="1528"/>
      <c r="BN36" s="1528"/>
      <c r="BO36" s="1528"/>
      <c r="BP36" s="1528"/>
      <c r="BQ36" s="1528"/>
      <c r="BR36" s="1528"/>
      <c r="BS36" s="1528"/>
      <c r="BT36" s="651"/>
      <c r="BU36" s="1529">
        <v>0</v>
      </c>
      <c r="BV36" s="1529"/>
      <c r="BW36" s="1529"/>
      <c r="BX36" s="1529"/>
      <c r="BY36" s="1529"/>
      <c r="BZ36" s="1529"/>
      <c r="CA36" s="1529"/>
      <c r="CB36" s="1529">
        <v>0</v>
      </c>
      <c r="CC36" s="1529"/>
      <c r="CD36" s="1529"/>
      <c r="CE36" s="1529"/>
      <c r="CF36" s="1529"/>
      <c r="CG36" s="1529"/>
      <c r="CH36" s="1529"/>
      <c r="CI36" s="1529">
        <v>0</v>
      </c>
      <c r="CJ36" s="1529"/>
      <c r="CK36" s="1529"/>
      <c r="CL36" s="1529"/>
      <c r="CM36" s="1529"/>
      <c r="CN36" s="1529"/>
      <c r="CO36" s="1529"/>
      <c r="CP36" s="1529">
        <v>0</v>
      </c>
      <c r="CQ36" s="1529"/>
      <c r="CR36" s="1529"/>
      <c r="CS36" s="1529"/>
      <c r="CT36" s="1529"/>
      <c r="CU36" s="1529"/>
      <c r="CV36" s="1530"/>
    </row>
    <row r="37" spans="1:101" s="990" customFormat="1" ht="12.75" x14ac:dyDescent="0.2">
      <c r="A37" s="1538"/>
      <c r="B37" s="1539"/>
      <c r="C37" s="1539"/>
      <c r="D37" s="1539"/>
      <c r="E37" s="1539"/>
      <c r="F37" s="1540" t="s">
        <v>816</v>
      </c>
      <c r="G37" s="1500"/>
      <c r="H37" s="1500"/>
      <c r="I37" s="1500"/>
      <c r="J37" s="1500"/>
      <c r="K37" s="1500"/>
      <c r="L37" s="1500"/>
      <c r="M37" s="1500"/>
      <c r="N37" s="1500"/>
      <c r="O37" s="1500"/>
      <c r="P37" s="1500"/>
      <c r="Q37" s="1500"/>
      <c r="R37" s="1500"/>
      <c r="S37" s="1500"/>
      <c r="T37" s="1500"/>
      <c r="U37" s="1500"/>
      <c r="V37" s="1500"/>
      <c r="W37" s="1500"/>
      <c r="X37" s="1500"/>
      <c r="Y37" s="1500"/>
      <c r="Z37" s="1500"/>
      <c r="AA37" s="1500"/>
      <c r="AB37" s="1500"/>
      <c r="AC37" s="1500"/>
      <c r="AD37" s="1500"/>
      <c r="AE37" s="1500"/>
      <c r="AF37" s="1500"/>
      <c r="AG37" s="1500"/>
      <c r="AH37" s="1500"/>
      <c r="AI37" s="1500"/>
      <c r="AJ37" s="1500"/>
      <c r="AK37" s="1500"/>
      <c r="AL37" s="1500"/>
      <c r="AM37" s="1500"/>
      <c r="AN37" s="1500"/>
      <c r="AO37" s="1500"/>
      <c r="AP37" s="1500"/>
      <c r="AQ37" s="1500"/>
      <c r="AR37" s="1500"/>
      <c r="AS37" s="1500"/>
      <c r="AT37" s="1500"/>
      <c r="AU37" s="1500"/>
      <c r="AV37" s="1500"/>
      <c r="AW37" s="1500"/>
      <c r="AX37" s="1541"/>
      <c r="AY37" s="1513" t="s">
        <v>642</v>
      </c>
      <c r="AZ37" s="1509"/>
      <c r="BA37" s="1509"/>
      <c r="BB37" s="1509"/>
      <c r="BC37" s="1509"/>
      <c r="BD37" s="1510"/>
      <c r="BE37" s="1513" t="s">
        <v>187</v>
      </c>
      <c r="BF37" s="1509"/>
      <c r="BG37" s="1509"/>
      <c r="BH37" s="1509"/>
      <c r="BI37" s="1509"/>
      <c r="BJ37" s="1510"/>
      <c r="BK37" s="1513"/>
      <c r="BL37" s="1509"/>
      <c r="BM37" s="1509"/>
      <c r="BN37" s="1509"/>
      <c r="BO37" s="1509"/>
      <c r="BP37" s="1509"/>
      <c r="BQ37" s="1509"/>
      <c r="BR37" s="1509"/>
      <c r="BS37" s="1510"/>
      <c r="BT37" s="993"/>
      <c r="BU37" s="1505"/>
      <c r="BV37" s="1506"/>
      <c r="BW37" s="1506"/>
      <c r="BX37" s="1506"/>
      <c r="BY37" s="1506"/>
      <c r="BZ37" s="1506"/>
      <c r="CA37" s="1507"/>
      <c r="CB37" s="1505"/>
      <c r="CC37" s="1506"/>
      <c r="CD37" s="1506"/>
      <c r="CE37" s="1506"/>
      <c r="CF37" s="1506"/>
      <c r="CG37" s="1506"/>
      <c r="CH37" s="1507"/>
      <c r="CI37" s="1505"/>
      <c r="CJ37" s="1506"/>
      <c r="CK37" s="1506"/>
      <c r="CL37" s="1506"/>
      <c r="CM37" s="1506"/>
      <c r="CN37" s="1506"/>
      <c r="CO37" s="1507"/>
      <c r="CP37" s="1505"/>
      <c r="CQ37" s="1506"/>
      <c r="CR37" s="1506"/>
      <c r="CS37" s="1506"/>
      <c r="CT37" s="1506"/>
      <c r="CU37" s="1506"/>
      <c r="CV37" s="1508"/>
      <c r="CW37" s="989"/>
    </row>
    <row r="38" spans="1:101" s="990" customFormat="1" ht="12" customHeight="1" thickBot="1" x14ac:dyDescent="0.25">
      <c r="A38" s="1531"/>
      <c r="B38" s="1494"/>
      <c r="C38" s="1494"/>
      <c r="D38" s="1494"/>
      <c r="E38" s="1494"/>
      <c r="F38" s="1535" t="s">
        <v>817</v>
      </c>
      <c r="G38" s="1503"/>
      <c r="H38" s="1503"/>
      <c r="I38" s="1503"/>
      <c r="J38" s="1503"/>
      <c r="K38" s="1503"/>
      <c r="L38" s="1503"/>
      <c r="M38" s="1503"/>
      <c r="N38" s="1503"/>
      <c r="O38" s="1503"/>
      <c r="P38" s="1503"/>
      <c r="Q38" s="1503"/>
      <c r="R38" s="1503"/>
      <c r="S38" s="1503"/>
      <c r="T38" s="1503"/>
      <c r="U38" s="1503"/>
      <c r="V38" s="1503"/>
      <c r="W38" s="1503"/>
      <c r="X38" s="1503"/>
      <c r="Y38" s="1503"/>
      <c r="Z38" s="1503"/>
      <c r="AA38" s="1503"/>
      <c r="AB38" s="1503"/>
      <c r="AC38" s="1503"/>
      <c r="AD38" s="1503"/>
      <c r="AE38" s="1503"/>
      <c r="AF38" s="1503"/>
      <c r="AG38" s="1503"/>
      <c r="AH38" s="1503"/>
      <c r="AI38" s="1503"/>
      <c r="AJ38" s="1503"/>
      <c r="AK38" s="1503"/>
      <c r="AL38" s="1503"/>
      <c r="AM38" s="1503"/>
      <c r="AN38" s="1503"/>
      <c r="AO38" s="1503"/>
      <c r="AP38" s="1503"/>
      <c r="AQ38" s="1503"/>
      <c r="AR38" s="1503"/>
      <c r="AS38" s="1503"/>
      <c r="AT38" s="1503"/>
      <c r="AU38" s="1503"/>
      <c r="AV38" s="1503"/>
      <c r="AW38" s="1503"/>
      <c r="AX38" s="1504"/>
      <c r="AY38" s="1513" t="s">
        <v>803</v>
      </c>
      <c r="AZ38" s="1509"/>
      <c r="BA38" s="1509"/>
      <c r="BB38" s="1509"/>
      <c r="BC38" s="1509"/>
      <c r="BD38" s="1510"/>
      <c r="BE38" s="1513" t="s">
        <v>187</v>
      </c>
      <c r="BF38" s="1509"/>
      <c r="BG38" s="1509"/>
      <c r="BH38" s="1509"/>
      <c r="BI38" s="1509"/>
      <c r="BJ38" s="1510"/>
      <c r="BK38" s="1513"/>
      <c r="BL38" s="1509"/>
      <c r="BM38" s="1509"/>
      <c r="BN38" s="1509"/>
      <c r="BO38" s="1509"/>
      <c r="BP38" s="1509"/>
      <c r="BQ38" s="1509"/>
      <c r="BR38" s="1509"/>
      <c r="BS38" s="1510"/>
      <c r="BT38" s="994"/>
      <c r="BU38" s="1505"/>
      <c r="BV38" s="1506"/>
      <c r="BW38" s="1506"/>
      <c r="BX38" s="1506"/>
      <c r="BY38" s="1506"/>
      <c r="BZ38" s="1506"/>
      <c r="CA38" s="1507"/>
      <c r="CB38" s="1505"/>
      <c r="CC38" s="1506"/>
      <c r="CD38" s="1506"/>
      <c r="CE38" s="1506"/>
      <c r="CF38" s="1506"/>
      <c r="CG38" s="1506"/>
      <c r="CH38" s="1507"/>
      <c r="CI38" s="1505"/>
      <c r="CJ38" s="1506"/>
      <c r="CK38" s="1506"/>
      <c r="CL38" s="1506"/>
      <c r="CM38" s="1506"/>
      <c r="CN38" s="1506"/>
      <c r="CO38" s="1507"/>
      <c r="CP38" s="1505"/>
      <c r="CQ38" s="1506"/>
      <c r="CR38" s="1506"/>
      <c r="CS38" s="1506"/>
      <c r="CT38" s="1506"/>
      <c r="CU38" s="1506"/>
      <c r="CV38" s="1508"/>
      <c r="CW38" s="989"/>
    </row>
    <row r="39" spans="1:101" ht="12" customHeight="1" x14ac:dyDescent="0.2">
      <c r="A39" s="1522" t="s">
        <v>297</v>
      </c>
      <c r="B39" s="1523"/>
      <c r="C39" s="1523"/>
      <c r="D39" s="1523"/>
      <c r="E39" s="1527"/>
      <c r="F39" s="1537" t="s">
        <v>129</v>
      </c>
      <c r="G39" s="1525"/>
      <c r="H39" s="1525"/>
      <c r="I39" s="1525"/>
      <c r="J39" s="1525"/>
      <c r="K39" s="1525"/>
      <c r="L39" s="1525"/>
      <c r="M39" s="1525"/>
      <c r="N39" s="1525"/>
      <c r="O39" s="1525"/>
      <c r="P39" s="1525"/>
      <c r="Q39" s="1525"/>
      <c r="R39" s="1525"/>
      <c r="S39" s="1525"/>
      <c r="T39" s="1525"/>
      <c r="U39" s="1525"/>
      <c r="V39" s="1525"/>
      <c r="W39" s="1525"/>
      <c r="X39" s="1525"/>
      <c r="Y39" s="1525"/>
      <c r="Z39" s="1525"/>
      <c r="AA39" s="1525"/>
      <c r="AB39" s="1525"/>
      <c r="AC39" s="1525"/>
      <c r="AD39" s="1525"/>
      <c r="AE39" s="1525"/>
      <c r="AF39" s="1525"/>
      <c r="AG39" s="1525"/>
      <c r="AH39" s="1525"/>
      <c r="AI39" s="1525"/>
      <c r="AJ39" s="1525"/>
      <c r="AK39" s="1525"/>
      <c r="AL39" s="1525"/>
      <c r="AM39" s="1525"/>
      <c r="AN39" s="1525"/>
      <c r="AO39" s="1525"/>
      <c r="AP39" s="1525"/>
      <c r="AQ39" s="1525"/>
      <c r="AR39" s="1525"/>
      <c r="AS39" s="1525"/>
      <c r="AT39" s="1525"/>
      <c r="AU39" s="1525"/>
      <c r="AV39" s="1525"/>
      <c r="AW39" s="1525"/>
      <c r="AX39" s="1526"/>
      <c r="AY39" s="1532" t="s">
        <v>130</v>
      </c>
      <c r="AZ39" s="1528"/>
      <c r="BA39" s="1528"/>
      <c r="BB39" s="1528"/>
      <c r="BC39" s="1528"/>
      <c r="BD39" s="1528"/>
      <c r="BE39" s="1528" t="s">
        <v>187</v>
      </c>
      <c r="BF39" s="1528"/>
      <c r="BG39" s="1528"/>
      <c r="BH39" s="1528"/>
      <c r="BI39" s="1528"/>
      <c r="BJ39" s="1528"/>
      <c r="BK39" s="1528"/>
      <c r="BL39" s="1528"/>
      <c r="BM39" s="1528"/>
      <c r="BN39" s="1528"/>
      <c r="BO39" s="1528"/>
      <c r="BP39" s="1528"/>
      <c r="BQ39" s="1528"/>
      <c r="BR39" s="1528"/>
      <c r="BS39" s="1528"/>
      <c r="BT39" s="651"/>
      <c r="BU39" s="1529">
        <f>+BU40+BU42</f>
        <v>0</v>
      </c>
      <c r="BV39" s="1529"/>
      <c r="BW39" s="1529"/>
      <c r="BX39" s="1529"/>
      <c r="BY39" s="1529"/>
      <c r="BZ39" s="1529"/>
      <c r="CA39" s="1529"/>
      <c r="CB39" s="1529">
        <f t="shared" ref="CB39" si="12">+CB40+CB42</f>
        <v>0</v>
      </c>
      <c r="CC39" s="1529"/>
      <c r="CD39" s="1529"/>
      <c r="CE39" s="1529"/>
      <c r="CF39" s="1529"/>
      <c r="CG39" s="1529"/>
      <c r="CH39" s="1529"/>
      <c r="CI39" s="1529">
        <f t="shared" ref="CI39" si="13">+CI40+CI42</f>
        <v>0</v>
      </c>
      <c r="CJ39" s="1529"/>
      <c r="CK39" s="1529"/>
      <c r="CL39" s="1529"/>
      <c r="CM39" s="1529"/>
      <c r="CN39" s="1529"/>
      <c r="CO39" s="1529"/>
      <c r="CP39" s="1529">
        <f t="shared" ref="CP39" si="14">+CP40+CP42</f>
        <v>0</v>
      </c>
      <c r="CQ39" s="1529"/>
      <c r="CR39" s="1529"/>
      <c r="CS39" s="1529"/>
      <c r="CT39" s="1529"/>
      <c r="CU39" s="1529"/>
      <c r="CV39" s="1530"/>
    </row>
    <row r="40" spans="1:101" s="990" customFormat="1" ht="12" customHeight="1" x14ac:dyDescent="0.2">
      <c r="A40" s="1533" t="s">
        <v>131</v>
      </c>
      <c r="B40" s="1511"/>
      <c r="C40" s="1511"/>
      <c r="D40" s="1511"/>
      <c r="E40" s="1512"/>
      <c r="F40" s="1535" t="s">
        <v>230</v>
      </c>
      <c r="G40" s="1503"/>
      <c r="H40" s="1503"/>
      <c r="I40" s="1503"/>
      <c r="J40" s="1503"/>
      <c r="K40" s="1503"/>
      <c r="L40" s="1503"/>
      <c r="M40" s="1503"/>
      <c r="N40" s="1503"/>
      <c r="O40" s="1503"/>
      <c r="P40" s="1503"/>
      <c r="Q40" s="1503"/>
      <c r="R40" s="1503"/>
      <c r="S40" s="1503"/>
      <c r="T40" s="1503"/>
      <c r="U40" s="1503"/>
      <c r="V40" s="1503"/>
      <c r="W40" s="1503"/>
      <c r="X40" s="1503"/>
      <c r="Y40" s="1503"/>
      <c r="Z40" s="1503"/>
      <c r="AA40" s="1503"/>
      <c r="AB40" s="1503"/>
      <c r="AC40" s="1503"/>
      <c r="AD40" s="1503"/>
      <c r="AE40" s="1503"/>
      <c r="AF40" s="1503"/>
      <c r="AG40" s="1503"/>
      <c r="AH40" s="1503"/>
      <c r="AI40" s="1503"/>
      <c r="AJ40" s="1503"/>
      <c r="AK40" s="1503"/>
      <c r="AL40" s="1503"/>
      <c r="AM40" s="1503"/>
      <c r="AN40" s="1503"/>
      <c r="AO40" s="1503"/>
      <c r="AP40" s="1503"/>
      <c r="AQ40" s="1503"/>
      <c r="AR40" s="1503"/>
      <c r="AS40" s="1503"/>
      <c r="AT40" s="1503"/>
      <c r="AU40" s="1503"/>
      <c r="AV40" s="1503"/>
      <c r="AW40" s="1503"/>
      <c r="AX40" s="1504"/>
      <c r="AY40" s="1536" t="s">
        <v>132</v>
      </c>
      <c r="AZ40" s="1509"/>
      <c r="BA40" s="1509"/>
      <c r="BB40" s="1509"/>
      <c r="BC40" s="1509"/>
      <c r="BD40" s="1510"/>
      <c r="BE40" s="1513" t="s">
        <v>187</v>
      </c>
      <c r="BF40" s="1509"/>
      <c r="BG40" s="1509"/>
      <c r="BH40" s="1509"/>
      <c r="BI40" s="1509"/>
      <c r="BJ40" s="1510"/>
      <c r="BK40" s="1513"/>
      <c r="BL40" s="1509"/>
      <c r="BM40" s="1509"/>
      <c r="BN40" s="1509"/>
      <c r="BO40" s="1509"/>
      <c r="BP40" s="1509"/>
      <c r="BQ40" s="1509"/>
      <c r="BR40" s="1509"/>
      <c r="BS40" s="1510"/>
      <c r="BT40" s="1520"/>
      <c r="BU40" s="1505"/>
      <c r="BV40" s="1506"/>
      <c r="BW40" s="1506"/>
      <c r="BX40" s="1506"/>
      <c r="BY40" s="1506"/>
      <c r="BZ40" s="1506"/>
      <c r="CA40" s="1507"/>
      <c r="CB40" s="1505"/>
      <c r="CC40" s="1506"/>
      <c r="CD40" s="1506"/>
      <c r="CE40" s="1506"/>
      <c r="CF40" s="1506"/>
      <c r="CG40" s="1506"/>
      <c r="CH40" s="1507"/>
      <c r="CI40" s="1505"/>
      <c r="CJ40" s="1506"/>
      <c r="CK40" s="1506"/>
      <c r="CL40" s="1506"/>
      <c r="CM40" s="1506"/>
      <c r="CN40" s="1506"/>
      <c r="CO40" s="1507"/>
      <c r="CP40" s="1505"/>
      <c r="CQ40" s="1506"/>
      <c r="CR40" s="1506"/>
      <c r="CS40" s="1506"/>
      <c r="CT40" s="1506"/>
      <c r="CU40" s="1506"/>
      <c r="CV40" s="1508"/>
      <c r="CW40" s="989"/>
    </row>
    <row r="41" spans="1:101" s="990" customFormat="1" ht="12" customHeight="1" x14ac:dyDescent="0.2">
      <c r="A41" s="1497"/>
      <c r="B41" s="1498"/>
      <c r="C41" s="1498"/>
      <c r="D41" s="1498"/>
      <c r="E41" s="1534"/>
      <c r="F41" s="1428" t="s">
        <v>120</v>
      </c>
      <c r="G41" s="1429"/>
      <c r="H41" s="1429"/>
      <c r="I41" s="1429"/>
      <c r="J41" s="1429"/>
      <c r="K41" s="1429"/>
      <c r="L41" s="1429"/>
      <c r="M41" s="1429"/>
      <c r="N41" s="1429"/>
      <c r="O41" s="1429"/>
      <c r="P41" s="1429"/>
      <c r="Q41" s="1429"/>
      <c r="R41" s="1429"/>
      <c r="S41" s="1429"/>
      <c r="T41" s="1429"/>
      <c r="U41" s="1429"/>
      <c r="V41" s="1429"/>
      <c r="W41" s="1429"/>
      <c r="X41" s="1429"/>
      <c r="Y41" s="1429"/>
      <c r="Z41" s="1429"/>
      <c r="AA41" s="1429"/>
      <c r="AB41" s="1429"/>
      <c r="AC41" s="1429"/>
      <c r="AD41" s="1429"/>
      <c r="AE41" s="1429"/>
      <c r="AF41" s="1429"/>
      <c r="AG41" s="1429"/>
      <c r="AH41" s="1429"/>
      <c r="AI41" s="1429"/>
      <c r="AJ41" s="1429"/>
      <c r="AK41" s="1429"/>
      <c r="AL41" s="1429"/>
      <c r="AM41" s="1429"/>
      <c r="AN41" s="1429"/>
      <c r="AO41" s="1429"/>
      <c r="AP41" s="1429"/>
      <c r="AQ41" s="1429"/>
      <c r="AR41" s="1429"/>
      <c r="AS41" s="1429"/>
      <c r="AT41" s="1429"/>
      <c r="AU41" s="1429"/>
      <c r="AV41" s="1429"/>
      <c r="AW41" s="1429"/>
      <c r="AX41" s="1430"/>
      <c r="AY41" s="1533"/>
      <c r="AZ41" s="1511"/>
      <c r="BA41" s="1511"/>
      <c r="BB41" s="1511"/>
      <c r="BC41" s="1511"/>
      <c r="BD41" s="1512"/>
      <c r="BE41" s="1514"/>
      <c r="BF41" s="1511"/>
      <c r="BG41" s="1511"/>
      <c r="BH41" s="1511"/>
      <c r="BI41" s="1511"/>
      <c r="BJ41" s="1512"/>
      <c r="BK41" s="1514"/>
      <c r="BL41" s="1511"/>
      <c r="BM41" s="1511"/>
      <c r="BN41" s="1511"/>
      <c r="BO41" s="1511"/>
      <c r="BP41" s="1511"/>
      <c r="BQ41" s="1511"/>
      <c r="BR41" s="1511"/>
      <c r="BS41" s="1512"/>
      <c r="BT41" s="1521"/>
      <c r="BU41" s="1515"/>
      <c r="BV41" s="1516"/>
      <c r="BW41" s="1516"/>
      <c r="BX41" s="1516"/>
      <c r="BY41" s="1516"/>
      <c r="BZ41" s="1516"/>
      <c r="CA41" s="1517"/>
      <c r="CB41" s="1515"/>
      <c r="CC41" s="1516"/>
      <c r="CD41" s="1516"/>
      <c r="CE41" s="1516"/>
      <c r="CF41" s="1516"/>
      <c r="CG41" s="1516"/>
      <c r="CH41" s="1517"/>
      <c r="CI41" s="1515"/>
      <c r="CJ41" s="1516"/>
      <c r="CK41" s="1516"/>
      <c r="CL41" s="1516"/>
      <c r="CM41" s="1516"/>
      <c r="CN41" s="1516"/>
      <c r="CO41" s="1517"/>
      <c r="CP41" s="1515"/>
      <c r="CQ41" s="1516"/>
      <c r="CR41" s="1516"/>
      <c r="CS41" s="1516"/>
      <c r="CT41" s="1516"/>
      <c r="CU41" s="1516"/>
      <c r="CV41" s="1518"/>
      <c r="CW41" s="989"/>
    </row>
    <row r="42" spans="1:101" s="990" customFormat="1" ht="12" customHeight="1" thickBot="1" x14ac:dyDescent="0.25">
      <c r="A42" s="1490" t="s">
        <v>133</v>
      </c>
      <c r="B42" s="1491"/>
      <c r="C42" s="1491"/>
      <c r="D42" s="1491"/>
      <c r="E42" s="1493"/>
      <c r="F42" s="1425" t="s">
        <v>818</v>
      </c>
      <c r="G42" s="1426"/>
      <c r="H42" s="1426"/>
      <c r="I42" s="1426"/>
      <c r="J42" s="1426"/>
      <c r="K42" s="1426"/>
      <c r="L42" s="1426"/>
      <c r="M42" s="1426"/>
      <c r="N42" s="1426"/>
      <c r="O42" s="1426"/>
      <c r="P42" s="1426"/>
      <c r="Q42" s="1426"/>
      <c r="R42" s="1426"/>
      <c r="S42" s="1426"/>
      <c r="T42" s="1426"/>
      <c r="U42" s="1426"/>
      <c r="V42" s="1426"/>
      <c r="W42" s="1426"/>
      <c r="X42" s="1426"/>
      <c r="Y42" s="1426"/>
      <c r="Z42" s="1426"/>
      <c r="AA42" s="1426"/>
      <c r="AB42" s="1426"/>
      <c r="AC42" s="1426"/>
      <c r="AD42" s="1426"/>
      <c r="AE42" s="1426"/>
      <c r="AF42" s="1426"/>
      <c r="AG42" s="1426"/>
      <c r="AH42" s="1426"/>
      <c r="AI42" s="1426"/>
      <c r="AJ42" s="1426"/>
      <c r="AK42" s="1426"/>
      <c r="AL42" s="1426"/>
      <c r="AM42" s="1426"/>
      <c r="AN42" s="1426"/>
      <c r="AO42" s="1426"/>
      <c r="AP42" s="1426"/>
      <c r="AQ42" s="1426"/>
      <c r="AR42" s="1426"/>
      <c r="AS42" s="1426"/>
      <c r="AT42" s="1426"/>
      <c r="AU42" s="1426"/>
      <c r="AV42" s="1426"/>
      <c r="AW42" s="1426"/>
      <c r="AX42" s="1427"/>
      <c r="AY42" s="1531" t="s">
        <v>134</v>
      </c>
      <c r="AZ42" s="1494"/>
      <c r="BA42" s="1494"/>
      <c r="BB42" s="1494"/>
      <c r="BC42" s="1494"/>
      <c r="BD42" s="1494"/>
      <c r="BE42" s="1494" t="s">
        <v>187</v>
      </c>
      <c r="BF42" s="1494"/>
      <c r="BG42" s="1494"/>
      <c r="BH42" s="1494"/>
      <c r="BI42" s="1494"/>
      <c r="BJ42" s="1494"/>
      <c r="BK42" s="1494"/>
      <c r="BL42" s="1494"/>
      <c r="BM42" s="1494"/>
      <c r="BN42" s="1494"/>
      <c r="BO42" s="1494"/>
      <c r="BP42" s="1494"/>
      <c r="BQ42" s="1494"/>
      <c r="BR42" s="1494"/>
      <c r="BS42" s="1494"/>
      <c r="BT42" s="991"/>
      <c r="BU42" s="1495"/>
      <c r="BV42" s="1495"/>
      <c r="BW42" s="1495"/>
      <c r="BX42" s="1495"/>
      <c r="BY42" s="1495"/>
      <c r="BZ42" s="1495"/>
      <c r="CA42" s="1495"/>
      <c r="CB42" s="1495"/>
      <c r="CC42" s="1495"/>
      <c r="CD42" s="1495"/>
      <c r="CE42" s="1495"/>
      <c r="CF42" s="1495"/>
      <c r="CG42" s="1495"/>
      <c r="CH42" s="1495"/>
      <c r="CI42" s="1495"/>
      <c r="CJ42" s="1495"/>
      <c r="CK42" s="1495"/>
      <c r="CL42" s="1495"/>
      <c r="CM42" s="1495"/>
      <c r="CN42" s="1495"/>
      <c r="CO42" s="1495"/>
      <c r="CP42" s="1495"/>
      <c r="CQ42" s="1495"/>
      <c r="CR42" s="1495"/>
      <c r="CS42" s="1495"/>
      <c r="CT42" s="1495"/>
      <c r="CU42" s="1495"/>
      <c r="CV42" s="1496"/>
      <c r="CW42" s="989"/>
    </row>
    <row r="43" spans="1:101" ht="12" customHeight="1" x14ac:dyDescent="0.2">
      <c r="A43" s="1522" t="s">
        <v>298</v>
      </c>
      <c r="B43" s="1523"/>
      <c r="C43" s="1523"/>
      <c r="D43" s="1523"/>
      <c r="E43" s="1523"/>
      <c r="F43" s="1524" t="s">
        <v>135</v>
      </c>
      <c r="G43" s="1525"/>
      <c r="H43" s="1525"/>
      <c r="I43" s="1525"/>
      <c r="J43" s="1525"/>
      <c r="K43" s="1525"/>
      <c r="L43" s="1525"/>
      <c r="M43" s="1525"/>
      <c r="N43" s="1525"/>
      <c r="O43" s="1525"/>
      <c r="P43" s="1525"/>
      <c r="Q43" s="1525"/>
      <c r="R43" s="1525"/>
      <c r="S43" s="1525"/>
      <c r="T43" s="1525"/>
      <c r="U43" s="1525"/>
      <c r="V43" s="1525"/>
      <c r="W43" s="1525"/>
      <c r="X43" s="1525"/>
      <c r="Y43" s="1525"/>
      <c r="Z43" s="1525"/>
      <c r="AA43" s="1525"/>
      <c r="AB43" s="1525"/>
      <c r="AC43" s="1525"/>
      <c r="AD43" s="1525"/>
      <c r="AE43" s="1525"/>
      <c r="AF43" s="1525"/>
      <c r="AG43" s="1525"/>
      <c r="AH43" s="1525"/>
      <c r="AI43" s="1525"/>
      <c r="AJ43" s="1525"/>
      <c r="AK43" s="1525"/>
      <c r="AL43" s="1525"/>
      <c r="AM43" s="1525"/>
      <c r="AN43" s="1525"/>
      <c r="AO43" s="1525"/>
      <c r="AP43" s="1525"/>
      <c r="AQ43" s="1525"/>
      <c r="AR43" s="1525"/>
      <c r="AS43" s="1525"/>
      <c r="AT43" s="1525"/>
      <c r="AU43" s="1525"/>
      <c r="AV43" s="1525"/>
      <c r="AW43" s="1525"/>
      <c r="AX43" s="1526"/>
      <c r="AY43" s="1527" t="s">
        <v>136</v>
      </c>
      <c r="AZ43" s="1528"/>
      <c r="BA43" s="1528"/>
      <c r="BB43" s="1528"/>
      <c r="BC43" s="1528"/>
      <c r="BD43" s="1528"/>
      <c r="BE43" s="1528" t="s">
        <v>187</v>
      </c>
      <c r="BF43" s="1528"/>
      <c r="BG43" s="1528"/>
      <c r="BH43" s="1528"/>
      <c r="BI43" s="1528"/>
      <c r="BJ43" s="1528"/>
      <c r="BK43" s="1528"/>
      <c r="BL43" s="1528"/>
      <c r="BM43" s="1528"/>
      <c r="BN43" s="1528"/>
      <c r="BO43" s="1528"/>
      <c r="BP43" s="1528"/>
      <c r="BQ43" s="1528"/>
      <c r="BR43" s="1528"/>
      <c r="BS43" s="1528"/>
      <c r="BT43" s="651"/>
      <c r="BU43" s="1529">
        <f>+BU44+BU48</f>
        <v>27471002.809999999</v>
      </c>
      <c r="BV43" s="1529"/>
      <c r="BW43" s="1529"/>
      <c r="BX43" s="1529"/>
      <c r="BY43" s="1529"/>
      <c r="BZ43" s="1529"/>
      <c r="CA43" s="1529"/>
      <c r="CB43" s="1529">
        <f>+CB44+CB48</f>
        <v>0</v>
      </c>
      <c r="CC43" s="1529"/>
      <c r="CD43" s="1529"/>
      <c r="CE43" s="1529"/>
      <c r="CF43" s="1529"/>
      <c r="CG43" s="1529"/>
      <c r="CH43" s="1529"/>
      <c r="CI43" s="1529">
        <f>+CI44+CI48</f>
        <v>0</v>
      </c>
      <c r="CJ43" s="1529"/>
      <c r="CK43" s="1529"/>
      <c r="CL43" s="1529"/>
      <c r="CM43" s="1529"/>
      <c r="CN43" s="1529"/>
      <c r="CO43" s="1529"/>
      <c r="CP43" s="1529">
        <f>+CP44+CP48</f>
        <v>0</v>
      </c>
      <c r="CQ43" s="1529"/>
      <c r="CR43" s="1529"/>
      <c r="CS43" s="1529"/>
      <c r="CT43" s="1529"/>
      <c r="CU43" s="1529"/>
      <c r="CV43" s="1530"/>
    </row>
    <row r="44" spans="1:101" s="990" customFormat="1" ht="12" customHeight="1" x14ac:dyDescent="0.2">
      <c r="A44" s="1497" t="s">
        <v>137</v>
      </c>
      <c r="B44" s="1498"/>
      <c r="C44" s="1498"/>
      <c r="D44" s="1498"/>
      <c r="E44" s="1498"/>
      <c r="F44" s="1502" t="s">
        <v>230</v>
      </c>
      <c r="G44" s="1503"/>
      <c r="H44" s="1503"/>
      <c r="I44" s="1503"/>
      <c r="J44" s="1503"/>
      <c r="K44" s="1503"/>
      <c r="L44" s="1503"/>
      <c r="M44" s="1503"/>
      <c r="N44" s="1503"/>
      <c r="O44" s="1503"/>
      <c r="P44" s="1503"/>
      <c r="Q44" s="1503"/>
      <c r="R44" s="1503"/>
      <c r="S44" s="1503"/>
      <c r="T44" s="1503"/>
      <c r="U44" s="1503"/>
      <c r="V44" s="1503"/>
      <c r="W44" s="1503"/>
      <c r="X44" s="1503"/>
      <c r="Y44" s="1503"/>
      <c r="Z44" s="1503"/>
      <c r="AA44" s="1503"/>
      <c r="AB44" s="1503"/>
      <c r="AC44" s="1503"/>
      <c r="AD44" s="1503"/>
      <c r="AE44" s="1503"/>
      <c r="AF44" s="1503"/>
      <c r="AG44" s="1503"/>
      <c r="AH44" s="1503"/>
      <c r="AI44" s="1503"/>
      <c r="AJ44" s="1503"/>
      <c r="AK44" s="1503"/>
      <c r="AL44" s="1503"/>
      <c r="AM44" s="1503"/>
      <c r="AN44" s="1503"/>
      <c r="AO44" s="1503"/>
      <c r="AP44" s="1503"/>
      <c r="AQ44" s="1503"/>
      <c r="AR44" s="1503"/>
      <c r="AS44" s="1503"/>
      <c r="AT44" s="1503"/>
      <c r="AU44" s="1503"/>
      <c r="AV44" s="1503"/>
      <c r="AW44" s="1503"/>
      <c r="AX44" s="1504"/>
      <c r="AY44" s="1509" t="s">
        <v>138</v>
      </c>
      <c r="AZ44" s="1509"/>
      <c r="BA44" s="1509"/>
      <c r="BB44" s="1509"/>
      <c r="BC44" s="1509"/>
      <c r="BD44" s="1510"/>
      <c r="BE44" s="1513" t="s">
        <v>187</v>
      </c>
      <c r="BF44" s="1509"/>
      <c r="BG44" s="1509"/>
      <c r="BH44" s="1509"/>
      <c r="BI44" s="1509"/>
      <c r="BJ44" s="1510"/>
      <c r="BK44" s="1513"/>
      <c r="BL44" s="1509"/>
      <c r="BM44" s="1509"/>
      <c r="BN44" s="1509"/>
      <c r="BO44" s="1509"/>
      <c r="BP44" s="1509"/>
      <c r="BQ44" s="1509"/>
      <c r="BR44" s="1509"/>
      <c r="BS44" s="1510"/>
      <c r="BT44" s="1520"/>
      <c r="BU44" s="1505">
        <f>+BU46+BU47</f>
        <v>0</v>
      </c>
      <c r="BV44" s="1506"/>
      <c r="BW44" s="1506"/>
      <c r="BX44" s="1506"/>
      <c r="BY44" s="1506"/>
      <c r="BZ44" s="1506"/>
      <c r="CA44" s="1507"/>
      <c r="CB44" s="1505">
        <f>+CB46+CB47</f>
        <v>0</v>
      </c>
      <c r="CC44" s="1506"/>
      <c r="CD44" s="1506"/>
      <c r="CE44" s="1506"/>
      <c r="CF44" s="1506"/>
      <c r="CG44" s="1506"/>
      <c r="CH44" s="1507"/>
      <c r="CI44" s="1505">
        <f>+CI46+CI47</f>
        <v>0</v>
      </c>
      <c r="CJ44" s="1506"/>
      <c r="CK44" s="1506"/>
      <c r="CL44" s="1506"/>
      <c r="CM44" s="1506"/>
      <c r="CN44" s="1506"/>
      <c r="CO44" s="1507"/>
      <c r="CP44" s="1505">
        <f>+CP46+CP47</f>
        <v>0</v>
      </c>
      <c r="CQ44" s="1506"/>
      <c r="CR44" s="1506"/>
      <c r="CS44" s="1506"/>
      <c r="CT44" s="1506"/>
      <c r="CU44" s="1506"/>
      <c r="CV44" s="1508"/>
      <c r="CW44" s="989"/>
    </row>
    <row r="45" spans="1:101" s="990" customFormat="1" ht="12" customHeight="1" x14ac:dyDescent="0.2">
      <c r="A45" s="1497"/>
      <c r="B45" s="1498"/>
      <c r="C45" s="1498"/>
      <c r="D45" s="1498"/>
      <c r="E45" s="1498"/>
      <c r="F45" s="1519" t="s">
        <v>120</v>
      </c>
      <c r="G45" s="1429"/>
      <c r="H45" s="1429"/>
      <c r="I45" s="1429"/>
      <c r="J45" s="1429"/>
      <c r="K45" s="1429"/>
      <c r="L45" s="1429"/>
      <c r="M45" s="1429"/>
      <c r="N45" s="1429"/>
      <c r="O45" s="1429"/>
      <c r="P45" s="1429"/>
      <c r="Q45" s="1429"/>
      <c r="R45" s="1429"/>
      <c r="S45" s="1429"/>
      <c r="T45" s="1429"/>
      <c r="U45" s="1429"/>
      <c r="V45" s="1429"/>
      <c r="W45" s="1429"/>
      <c r="X45" s="1429"/>
      <c r="Y45" s="1429"/>
      <c r="Z45" s="1429"/>
      <c r="AA45" s="1429"/>
      <c r="AB45" s="1429"/>
      <c r="AC45" s="1429"/>
      <c r="AD45" s="1429"/>
      <c r="AE45" s="1429"/>
      <c r="AF45" s="1429"/>
      <c r="AG45" s="1429"/>
      <c r="AH45" s="1429"/>
      <c r="AI45" s="1429"/>
      <c r="AJ45" s="1429"/>
      <c r="AK45" s="1429"/>
      <c r="AL45" s="1429"/>
      <c r="AM45" s="1429"/>
      <c r="AN45" s="1429"/>
      <c r="AO45" s="1429"/>
      <c r="AP45" s="1429"/>
      <c r="AQ45" s="1429"/>
      <c r="AR45" s="1429"/>
      <c r="AS45" s="1429"/>
      <c r="AT45" s="1429"/>
      <c r="AU45" s="1429"/>
      <c r="AV45" s="1429"/>
      <c r="AW45" s="1429"/>
      <c r="AX45" s="1430"/>
      <c r="AY45" s="1511"/>
      <c r="AZ45" s="1511"/>
      <c r="BA45" s="1511"/>
      <c r="BB45" s="1511"/>
      <c r="BC45" s="1511"/>
      <c r="BD45" s="1512"/>
      <c r="BE45" s="1514"/>
      <c r="BF45" s="1511"/>
      <c r="BG45" s="1511"/>
      <c r="BH45" s="1511"/>
      <c r="BI45" s="1511"/>
      <c r="BJ45" s="1512"/>
      <c r="BK45" s="1514"/>
      <c r="BL45" s="1511"/>
      <c r="BM45" s="1511"/>
      <c r="BN45" s="1511"/>
      <c r="BO45" s="1511"/>
      <c r="BP45" s="1511"/>
      <c r="BQ45" s="1511"/>
      <c r="BR45" s="1511"/>
      <c r="BS45" s="1512"/>
      <c r="BT45" s="1521"/>
      <c r="BU45" s="1515"/>
      <c r="BV45" s="1516"/>
      <c r="BW45" s="1516"/>
      <c r="BX45" s="1516"/>
      <c r="BY45" s="1516"/>
      <c r="BZ45" s="1516"/>
      <c r="CA45" s="1517"/>
      <c r="CB45" s="1515"/>
      <c r="CC45" s="1516"/>
      <c r="CD45" s="1516"/>
      <c r="CE45" s="1516"/>
      <c r="CF45" s="1516"/>
      <c r="CG45" s="1516"/>
      <c r="CH45" s="1517"/>
      <c r="CI45" s="1515"/>
      <c r="CJ45" s="1516"/>
      <c r="CK45" s="1516"/>
      <c r="CL45" s="1516"/>
      <c r="CM45" s="1516"/>
      <c r="CN45" s="1516"/>
      <c r="CO45" s="1517"/>
      <c r="CP45" s="1515"/>
      <c r="CQ45" s="1516"/>
      <c r="CR45" s="1516"/>
      <c r="CS45" s="1516"/>
      <c r="CT45" s="1516"/>
      <c r="CU45" s="1516"/>
      <c r="CV45" s="1518"/>
      <c r="CW45" s="989"/>
    </row>
    <row r="46" spans="1:101" s="990" customFormat="1" ht="12.75" x14ac:dyDescent="0.2">
      <c r="A46" s="1497"/>
      <c r="B46" s="1498"/>
      <c r="C46" s="1498"/>
      <c r="D46" s="1498"/>
      <c r="E46" s="1498"/>
      <c r="F46" s="1499" t="s">
        <v>816</v>
      </c>
      <c r="G46" s="1500"/>
      <c r="H46" s="1500"/>
      <c r="I46" s="1500"/>
      <c r="J46" s="1500"/>
      <c r="K46" s="1500"/>
      <c r="L46" s="1500"/>
      <c r="M46" s="1500"/>
      <c r="N46" s="1500"/>
      <c r="O46" s="1500"/>
      <c r="P46" s="1500"/>
      <c r="Q46" s="1500"/>
      <c r="R46" s="1500"/>
      <c r="S46" s="1500"/>
      <c r="T46" s="1500"/>
      <c r="U46" s="1500"/>
      <c r="V46" s="1500"/>
      <c r="W46" s="1500"/>
      <c r="X46" s="1500"/>
      <c r="Y46" s="1500"/>
      <c r="Z46" s="1500"/>
      <c r="AA46" s="1500"/>
      <c r="AB46" s="1500"/>
      <c r="AC46" s="1500"/>
      <c r="AD46" s="1500"/>
      <c r="AE46" s="1500"/>
      <c r="AF46" s="1500"/>
      <c r="AG46" s="1500"/>
      <c r="AH46" s="1500"/>
      <c r="AI46" s="1500"/>
      <c r="AJ46" s="1500"/>
      <c r="AK46" s="1500"/>
      <c r="AL46" s="1500"/>
      <c r="AM46" s="1500"/>
      <c r="AN46" s="1500"/>
      <c r="AO46" s="1500"/>
      <c r="AP46" s="1500"/>
      <c r="AQ46" s="1500"/>
      <c r="AR46" s="1500"/>
      <c r="AS46" s="1500"/>
      <c r="AT46" s="1500"/>
      <c r="AU46" s="1500"/>
      <c r="AV46" s="1500"/>
      <c r="AW46" s="1500"/>
      <c r="AX46" s="1501"/>
      <c r="AY46" s="1509" t="s">
        <v>643</v>
      </c>
      <c r="AZ46" s="1509"/>
      <c r="BA46" s="1509"/>
      <c r="BB46" s="1509"/>
      <c r="BC46" s="1509"/>
      <c r="BD46" s="1510"/>
      <c r="BE46" s="1513" t="s">
        <v>187</v>
      </c>
      <c r="BF46" s="1509"/>
      <c r="BG46" s="1509"/>
      <c r="BH46" s="1509"/>
      <c r="BI46" s="1509"/>
      <c r="BJ46" s="1510"/>
      <c r="BK46" s="1513"/>
      <c r="BL46" s="1509"/>
      <c r="BM46" s="1509"/>
      <c r="BN46" s="1509"/>
      <c r="BO46" s="1509"/>
      <c r="BP46" s="1509"/>
      <c r="BQ46" s="1509"/>
      <c r="BR46" s="1509"/>
      <c r="BS46" s="1510"/>
      <c r="BT46" s="993"/>
      <c r="BU46" s="1505"/>
      <c r="BV46" s="1506"/>
      <c r="BW46" s="1506"/>
      <c r="BX46" s="1506"/>
      <c r="BY46" s="1506"/>
      <c r="BZ46" s="1506"/>
      <c r="CA46" s="1507"/>
      <c r="CB46" s="1505"/>
      <c r="CC46" s="1506"/>
      <c r="CD46" s="1506"/>
      <c r="CE46" s="1506"/>
      <c r="CF46" s="1506"/>
      <c r="CG46" s="1506"/>
      <c r="CH46" s="1507"/>
      <c r="CI46" s="1505"/>
      <c r="CJ46" s="1506"/>
      <c r="CK46" s="1506"/>
      <c r="CL46" s="1506"/>
      <c r="CM46" s="1506"/>
      <c r="CN46" s="1506"/>
      <c r="CO46" s="1507"/>
      <c r="CP46" s="1505"/>
      <c r="CQ46" s="1506"/>
      <c r="CR46" s="1506"/>
      <c r="CS46" s="1506"/>
      <c r="CT46" s="1506"/>
      <c r="CU46" s="1506"/>
      <c r="CV46" s="1508"/>
      <c r="CW46" s="989"/>
    </row>
    <row r="47" spans="1:101" s="990" customFormat="1" ht="12" customHeight="1" x14ac:dyDescent="0.2">
      <c r="A47" s="1497"/>
      <c r="B47" s="1498"/>
      <c r="C47" s="1498"/>
      <c r="D47" s="1498"/>
      <c r="E47" s="1498"/>
      <c r="F47" s="1502" t="s">
        <v>817</v>
      </c>
      <c r="G47" s="1503"/>
      <c r="H47" s="1503"/>
      <c r="I47" s="1503"/>
      <c r="J47" s="1503"/>
      <c r="K47" s="1503"/>
      <c r="L47" s="1503"/>
      <c r="M47" s="1503"/>
      <c r="N47" s="1503"/>
      <c r="O47" s="1503"/>
      <c r="P47" s="1503"/>
      <c r="Q47" s="1503"/>
      <c r="R47" s="1503"/>
      <c r="S47" s="1503"/>
      <c r="T47" s="1503"/>
      <c r="U47" s="1503"/>
      <c r="V47" s="1503"/>
      <c r="W47" s="1503"/>
      <c r="X47" s="1503"/>
      <c r="Y47" s="1503"/>
      <c r="Z47" s="1503"/>
      <c r="AA47" s="1503"/>
      <c r="AB47" s="1503"/>
      <c r="AC47" s="1503"/>
      <c r="AD47" s="1503"/>
      <c r="AE47" s="1503"/>
      <c r="AF47" s="1503"/>
      <c r="AG47" s="1503"/>
      <c r="AH47" s="1503"/>
      <c r="AI47" s="1503"/>
      <c r="AJ47" s="1503"/>
      <c r="AK47" s="1503"/>
      <c r="AL47" s="1503"/>
      <c r="AM47" s="1503"/>
      <c r="AN47" s="1503"/>
      <c r="AO47" s="1503"/>
      <c r="AP47" s="1503"/>
      <c r="AQ47" s="1503"/>
      <c r="AR47" s="1503"/>
      <c r="AS47" s="1503"/>
      <c r="AT47" s="1503"/>
      <c r="AU47" s="1503"/>
      <c r="AV47" s="1503"/>
      <c r="AW47" s="1503"/>
      <c r="AX47" s="1504"/>
      <c r="AY47" s="1509" t="s">
        <v>804</v>
      </c>
      <c r="AZ47" s="1509"/>
      <c r="BA47" s="1509"/>
      <c r="BB47" s="1509"/>
      <c r="BC47" s="1509"/>
      <c r="BD47" s="1510"/>
      <c r="BE47" s="1513" t="s">
        <v>187</v>
      </c>
      <c r="BF47" s="1509"/>
      <c r="BG47" s="1509"/>
      <c r="BH47" s="1509"/>
      <c r="BI47" s="1509"/>
      <c r="BJ47" s="1510"/>
      <c r="BK47" s="1513"/>
      <c r="BL47" s="1509"/>
      <c r="BM47" s="1509"/>
      <c r="BN47" s="1509"/>
      <c r="BO47" s="1509"/>
      <c r="BP47" s="1509"/>
      <c r="BQ47" s="1509"/>
      <c r="BR47" s="1509"/>
      <c r="BS47" s="1510"/>
      <c r="BT47" s="993"/>
      <c r="BU47" s="1505"/>
      <c r="BV47" s="1506"/>
      <c r="BW47" s="1506"/>
      <c r="BX47" s="1506"/>
      <c r="BY47" s="1506"/>
      <c r="BZ47" s="1506"/>
      <c r="CA47" s="1507"/>
      <c r="CB47" s="1505"/>
      <c r="CC47" s="1506"/>
      <c r="CD47" s="1506"/>
      <c r="CE47" s="1506"/>
      <c r="CF47" s="1506"/>
      <c r="CG47" s="1506"/>
      <c r="CH47" s="1507"/>
      <c r="CI47" s="1505"/>
      <c r="CJ47" s="1506"/>
      <c r="CK47" s="1506"/>
      <c r="CL47" s="1506"/>
      <c r="CM47" s="1506"/>
      <c r="CN47" s="1506"/>
      <c r="CO47" s="1507"/>
      <c r="CP47" s="1505"/>
      <c r="CQ47" s="1506"/>
      <c r="CR47" s="1506"/>
      <c r="CS47" s="1506"/>
      <c r="CT47" s="1506"/>
      <c r="CU47" s="1506"/>
      <c r="CV47" s="1508"/>
      <c r="CW47" s="989"/>
    </row>
    <row r="48" spans="1:101" s="990" customFormat="1" ht="12" customHeight="1" thickBot="1" x14ac:dyDescent="0.25">
      <c r="A48" s="1490" t="s">
        <v>139</v>
      </c>
      <c r="B48" s="1491"/>
      <c r="C48" s="1491"/>
      <c r="D48" s="1491"/>
      <c r="E48" s="1491"/>
      <c r="F48" s="1492" t="s">
        <v>140</v>
      </c>
      <c r="G48" s="1426"/>
      <c r="H48" s="1426"/>
      <c r="I48" s="1426"/>
      <c r="J48" s="1426"/>
      <c r="K48" s="1426"/>
      <c r="L48" s="1426"/>
      <c r="M48" s="1426"/>
      <c r="N48" s="1426"/>
      <c r="O48" s="1426"/>
      <c r="P48" s="1426"/>
      <c r="Q48" s="1426"/>
      <c r="R48" s="1426"/>
      <c r="S48" s="1426"/>
      <c r="T48" s="1426"/>
      <c r="U48" s="1426"/>
      <c r="V48" s="1426"/>
      <c r="W48" s="1426"/>
      <c r="X48" s="1426"/>
      <c r="Y48" s="1426"/>
      <c r="Z48" s="1426"/>
      <c r="AA48" s="1426"/>
      <c r="AB48" s="1426"/>
      <c r="AC48" s="1426"/>
      <c r="AD48" s="1426"/>
      <c r="AE48" s="1426"/>
      <c r="AF48" s="1426"/>
      <c r="AG48" s="1426"/>
      <c r="AH48" s="1426"/>
      <c r="AI48" s="1426"/>
      <c r="AJ48" s="1426"/>
      <c r="AK48" s="1426"/>
      <c r="AL48" s="1426"/>
      <c r="AM48" s="1426"/>
      <c r="AN48" s="1426"/>
      <c r="AO48" s="1426"/>
      <c r="AP48" s="1426"/>
      <c r="AQ48" s="1426"/>
      <c r="AR48" s="1426"/>
      <c r="AS48" s="1426"/>
      <c r="AT48" s="1426"/>
      <c r="AU48" s="1426"/>
      <c r="AV48" s="1426"/>
      <c r="AW48" s="1426"/>
      <c r="AX48" s="1427"/>
      <c r="AY48" s="1493" t="s">
        <v>141</v>
      </c>
      <c r="AZ48" s="1494"/>
      <c r="BA48" s="1494"/>
      <c r="BB48" s="1494"/>
      <c r="BC48" s="1494"/>
      <c r="BD48" s="1494"/>
      <c r="BE48" s="1494" t="s">
        <v>187</v>
      </c>
      <c r="BF48" s="1494"/>
      <c r="BG48" s="1494"/>
      <c r="BH48" s="1494"/>
      <c r="BI48" s="1494"/>
      <c r="BJ48" s="1494"/>
      <c r="BK48" s="1494"/>
      <c r="BL48" s="1494"/>
      <c r="BM48" s="1494"/>
      <c r="BN48" s="1494"/>
      <c r="BO48" s="1494"/>
      <c r="BP48" s="1494"/>
      <c r="BQ48" s="1494"/>
      <c r="BR48" s="1494"/>
      <c r="BS48" s="1494"/>
      <c r="BT48" s="995"/>
      <c r="BU48" s="1495">
        <v>27471002.809999999</v>
      </c>
      <c r="BV48" s="1495"/>
      <c r="BW48" s="1495"/>
      <c r="BX48" s="1495"/>
      <c r="BY48" s="1495"/>
      <c r="BZ48" s="1495"/>
      <c r="CA48" s="1495"/>
      <c r="CB48" s="1495"/>
      <c r="CC48" s="1495"/>
      <c r="CD48" s="1495"/>
      <c r="CE48" s="1495"/>
      <c r="CF48" s="1495"/>
      <c r="CG48" s="1495"/>
      <c r="CH48" s="1495"/>
      <c r="CI48" s="1495"/>
      <c r="CJ48" s="1495"/>
      <c r="CK48" s="1495"/>
      <c r="CL48" s="1495"/>
      <c r="CM48" s="1495"/>
      <c r="CN48" s="1495"/>
      <c r="CO48" s="1495"/>
      <c r="CP48" s="1495"/>
      <c r="CQ48" s="1495"/>
      <c r="CR48" s="1495"/>
      <c r="CS48" s="1495"/>
      <c r="CT48" s="1495"/>
      <c r="CU48" s="1495"/>
      <c r="CV48" s="1496"/>
      <c r="CW48" s="989"/>
    </row>
    <row r="49" spans="1:101" ht="12" customHeight="1" x14ac:dyDescent="0.2">
      <c r="A49" s="1416" t="s">
        <v>142</v>
      </c>
      <c r="B49" s="1417"/>
      <c r="C49" s="1417"/>
      <c r="D49" s="1417"/>
      <c r="E49" s="1418"/>
      <c r="F49" s="1440" t="s">
        <v>143</v>
      </c>
      <c r="G49" s="1441"/>
      <c r="H49" s="1441"/>
      <c r="I49" s="1441"/>
      <c r="J49" s="1441"/>
      <c r="K49" s="1441"/>
      <c r="L49" s="1441"/>
      <c r="M49" s="1441"/>
      <c r="N49" s="1441"/>
      <c r="O49" s="1441"/>
      <c r="P49" s="1441"/>
      <c r="Q49" s="1441"/>
      <c r="R49" s="1441"/>
      <c r="S49" s="1441"/>
      <c r="T49" s="1441"/>
      <c r="U49" s="1441"/>
      <c r="V49" s="1441"/>
      <c r="W49" s="1441"/>
      <c r="X49" s="1441"/>
      <c r="Y49" s="1441"/>
      <c r="Z49" s="1441"/>
      <c r="AA49" s="1441"/>
      <c r="AB49" s="1441"/>
      <c r="AC49" s="1441"/>
      <c r="AD49" s="1441"/>
      <c r="AE49" s="1441"/>
      <c r="AF49" s="1441"/>
      <c r="AG49" s="1441"/>
      <c r="AH49" s="1441"/>
      <c r="AI49" s="1441"/>
      <c r="AJ49" s="1441"/>
      <c r="AK49" s="1441"/>
      <c r="AL49" s="1441"/>
      <c r="AM49" s="1441"/>
      <c r="AN49" s="1441"/>
      <c r="AO49" s="1441"/>
      <c r="AP49" s="1441"/>
      <c r="AQ49" s="1441"/>
      <c r="AR49" s="1441"/>
      <c r="AS49" s="1441"/>
      <c r="AT49" s="1441"/>
      <c r="AU49" s="1441"/>
      <c r="AV49" s="1441"/>
      <c r="AW49" s="1441"/>
      <c r="AX49" s="1442"/>
      <c r="AY49" s="1416" t="s">
        <v>144</v>
      </c>
      <c r="AZ49" s="1417"/>
      <c r="BA49" s="1417"/>
      <c r="BB49" s="1417"/>
      <c r="BC49" s="1417"/>
      <c r="BD49" s="1418"/>
      <c r="BE49" s="1481" t="s">
        <v>187</v>
      </c>
      <c r="BF49" s="1417"/>
      <c r="BG49" s="1417"/>
      <c r="BH49" s="1417"/>
      <c r="BI49" s="1417"/>
      <c r="BJ49" s="1418"/>
      <c r="BK49" s="1481"/>
      <c r="BL49" s="1417"/>
      <c r="BM49" s="1417"/>
      <c r="BN49" s="1417"/>
      <c r="BO49" s="1417"/>
      <c r="BP49" s="1417"/>
      <c r="BQ49" s="1417"/>
      <c r="BR49" s="1417"/>
      <c r="BS49" s="1418"/>
      <c r="BT49" s="1486"/>
      <c r="BU49" s="1482">
        <f>+BU44+BU40+BU31+BU27</f>
        <v>0</v>
      </c>
      <c r="BV49" s="1483"/>
      <c r="BW49" s="1483"/>
      <c r="BX49" s="1483"/>
      <c r="BY49" s="1483"/>
      <c r="BZ49" s="1483"/>
      <c r="CA49" s="1484"/>
      <c r="CB49" s="1482">
        <f>+CB44+CB40+CB31+CB27</f>
        <v>0</v>
      </c>
      <c r="CC49" s="1483"/>
      <c r="CD49" s="1483"/>
      <c r="CE49" s="1483"/>
      <c r="CF49" s="1483"/>
      <c r="CG49" s="1483"/>
      <c r="CH49" s="1484"/>
      <c r="CI49" s="1482">
        <f>+CI44+CI40+CI31+CI27</f>
        <v>0</v>
      </c>
      <c r="CJ49" s="1483"/>
      <c r="CK49" s="1483"/>
      <c r="CL49" s="1483"/>
      <c r="CM49" s="1483"/>
      <c r="CN49" s="1483"/>
      <c r="CO49" s="1484"/>
      <c r="CP49" s="1482">
        <f>+CP44+CP40+CP31+CP27</f>
        <v>0</v>
      </c>
      <c r="CQ49" s="1483"/>
      <c r="CR49" s="1483"/>
      <c r="CS49" s="1483"/>
      <c r="CT49" s="1483"/>
      <c r="CU49" s="1483"/>
      <c r="CV49" s="1485"/>
    </row>
    <row r="50" spans="1:101" ht="12" customHeight="1" x14ac:dyDescent="0.2">
      <c r="A50" s="1419"/>
      <c r="B50" s="1420"/>
      <c r="C50" s="1420"/>
      <c r="D50" s="1420"/>
      <c r="E50" s="1421"/>
      <c r="F50" s="1456" t="s">
        <v>644</v>
      </c>
      <c r="G50" s="1457"/>
      <c r="H50" s="1457"/>
      <c r="I50" s="1457"/>
      <c r="J50" s="1457"/>
      <c r="K50" s="1457"/>
      <c r="L50" s="1457"/>
      <c r="M50" s="1457"/>
      <c r="N50" s="1457"/>
      <c r="O50" s="1457"/>
      <c r="P50" s="1457"/>
      <c r="Q50" s="1457"/>
      <c r="R50" s="1457"/>
      <c r="S50" s="1457"/>
      <c r="T50" s="1457"/>
      <c r="U50" s="1457"/>
      <c r="V50" s="1457"/>
      <c r="W50" s="1457"/>
      <c r="X50" s="1457"/>
      <c r="Y50" s="1457"/>
      <c r="Z50" s="1457"/>
      <c r="AA50" s="1457"/>
      <c r="AB50" s="1457"/>
      <c r="AC50" s="1457"/>
      <c r="AD50" s="1457"/>
      <c r="AE50" s="1457"/>
      <c r="AF50" s="1457"/>
      <c r="AG50" s="1457"/>
      <c r="AH50" s="1457"/>
      <c r="AI50" s="1457"/>
      <c r="AJ50" s="1457"/>
      <c r="AK50" s="1457"/>
      <c r="AL50" s="1457"/>
      <c r="AM50" s="1457"/>
      <c r="AN50" s="1457"/>
      <c r="AO50" s="1457"/>
      <c r="AP50" s="1457"/>
      <c r="AQ50" s="1457"/>
      <c r="AR50" s="1457"/>
      <c r="AS50" s="1457"/>
      <c r="AT50" s="1457"/>
      <c r="AU50" s="1457"/>
      <c r="AV50" s="1457"/>
      <c r="AW50" s="1457"/>
      <c r="AX50" s="1458"/>
      <c r="AY50" s="1443"/>
      <c r="AZ50" s="1444"/>
      <c r="BA50" s="1444"/>
      <c r="BB50" s="1444"/>
      <c r="BC50" s="1444"/>
      <c r="BD50" s="1445"/>
      <c r="BE50" s="1447"/>
      <c r="BF50" s="1444"/>
      <c r="BG50" s="1444"/>
      <c r="BH50" s="1444"/>
      <c r="BI50" s="1444"/>
      <c r="BJ50" s="1445"/>
      <c r="BK50" s="1447"/>
      <c r="BL50" s="1444"/>
      <c r="BM50" s="1444"/>
      <c r="BN50" s="1444"/>
      <c r="BO50" s="1444"/>
      <c r="BP50" s="1444"/>
      <c r="BQ50" s="1444"/>
      <c r="BR50" s="1444"/>
      <c r="BS50" s="1445"/>
      <c r="BT50" s="1487"/>
      <c r="BU50" s="1451"/>
      <c r="BV50" s="1452"/>
      <c r="BW50" s="1452"/>
      <c r="BX50" s="1452"/>
      <c r="BY50" s="1452"/>
      <c r="BZ50" s="1452"/>
      <c r="CA50" s="1453"/>
      <c r="CB50" s="1451"/>
      <c r="CC50" s="1452"/>
      <c r="CD50" s="1452"/>
      <c r="CE50" s="1452"/>
      <c r="CF50" s="1452"/>
      <c r="CG50" s="1452"/>
      <c r="CH50" s="1453"/>
      <c r="CI50" s="1451"/>
      <c r="CJ50" s="1452"/>
      <c r="CK50" s="1452"/>
      <c r="CL50" s="1452"/>
      <c r="CM50" s="1452"/>
      <c r="CN50" s="1452"/>
      <c r="CO50" s="1453"/>
      <c r="CP50" s="1451"/>
      <c r="CQ50" s="1452"/>
      <c r="CR50" s="1452"/>
      <c r="CS50" s="1452"/>
      <c r="CT50" s="1452"/>
      <c r="CU50" s="1452"/>
      <c r="CV50" s="1455"/>
    </row>
    <row r="51" spans="1:101" ht="12" customHeight="1" x14ac:dyDescent="0.2">
      <c r="A51" s="1419"/>
      <c r="B51" s="1420"/>
      <c r="C51" s="1420"/>
      <c r="D51" s="1420"/>
      <c r="E51" s="1421"/>
      <c r="F51" s="1459" t="s">
        <v>145</v>
      </c>
      <c r="G51" s="1460"/>
      <c r="H51" s="1460"/>
      <c r="I51" s="1460"/>
      <c r="J51" s="1460"/>
      <c r="K51" s="1460"/>
      <c r="L51" s="1460"/>
      <c r="M51" s="1460"/>
      <c r="N51" s="1460"/>
      <c r="O51" s="1460"/>
      <c r="P51" s="1460"/>
      <c r="Q51" s="1460"/>
      <c r="R51" s="1460"/>
      <c r="S51" s="1460"/>
      <c r="T51" s="1460"/>
      <c r="U51" s="1460"/>
      <c r="V51" s="1460"/>
      <c r="W51" s="1460"/>
      <c r="X51" s="1460"/>
      <c r="Y51" s="1460"/>
      <c r="Z51" s="1460"/>
      <c r="AA51" s="1460"/>
      <c r="AB51" s="1460"/>
      <c r="AC51" s="1460"/>
      <c r="AD51" s="1460"/>
      <c r="AE51" s="1460"/>
      <c r="AF51" s="1460"/>
      <c r="AG51" s="1460"/>
      <c r="AH51" s="1460"/>
      <c r="AI51" s="1460"/>
      <c r="AJ51" s="1460"/>
      <c r="AK51" s="1460"/>
      <c r="AL51" s="1460"/>
      <c r="AM51" s="1460"/>
      <c r="AN51" s="1460"/>
      <c r="AO51" s="1460"/>
      <c r="AP51" s="1460"/>
      <c r="AQ51" s="1460"/>
      <c r="AR51" s="1460"/>
      <c r="AS51" s="1460"/>
      <c r="AT51" s="1460"/>
      <c r="AU51" s="1460"/>
      <c r="AV51" s="1460"/>
      <c r="AW51" s="1460"/>
      <c r="AX51" s="1461"/>
      <c r="AY51" s="1462" t="s">
        <v>146</v>
      </c>
      <c r="AZ51" s="1463"/>
      <c r="BA51" s="1463"/>
      <c r="BB51" s="1463"/>
      <c r="BC51" s="1463"/>
      <c r="BD51" s="1464"/>
      <c r="BE51" s="1465"/>
      <c r="BF51" s="1463"/>
      <c r="BG51" s="1463"/>
      <c r="BH51" s="1463"/>
      <c r="BI51" s="1463"/>
      <c r="BJ51" s="1464"/>
      <c r="BK51" s="1465"/>
      <c r="BL51" s="1463"/>
      <c r="BM51" s="1463"/>
      <c r="BN51" s="1463"/>
      <c r="BO51" s="1463"/>
      <c r="BP51" s="1463"/>
      <c r="BQ51" s="1463"/>
      <c r="BR51" s="1463"/>
      <c r="BS51" s="1464"/>
      <c r="BT51" s="1488"/>
      <c r="BU51" s="1434">
        <f>+BU49</f>
        <v>0</v>
      </c>
      <c r="BV51" s="1435"/>
      <c r="BW51" s="1435"/>
      <c r="BX51" s="1435"/>
      <c r="BY51" s="1435"/>
      <c r="BZ51" s="1435"/>
      <c r="CA51" s="1467"/>
      <c r="CB51" s="1434">
        <f>+CB49</f>
        <v>0</v>
      </c>
      <c r="CC51" s="1435"/>
      <c r="CD51" s="1435"/>
      <c r="CE51" s="1435"/>
      <c r="CF51" s="1435"/>
      <c r="CG51" s="1435"/>
      <c r="CH51" s="1467"/>
      <c r="CI51" s="1434">
        <f t="shared" ref="CI51" si="15">+CI49</f>
        <v>0</v>
      </c>
      <c r="CJ51" s="1435"/>
      <c r="CK51" s="1435"/>
      <c r="CL51" s="1435"/>
      <c r="CM51" s="1435"/>
      <c r="CN51" s="1435"/>
      <c r="CO51" s="1467"/>
      <c r="CP51" s="1434">
        <f t="shared" ref="CP51" si="16">+CP49</f>
        <v>0</v>
      </c>
      <c r="CQ51" s="1435"/>
      <c r="CR51" s="1435"/>
      <c r="CS51" s="1435"/>
      <c r="CT51" s="1435"/>
      <c r="CU51" s="1435"/>
      <c r="CV51" s="1436"/>
    </row>
    <row r="52" spans="1:101" ht="12" customHeight="1" thickBot="1" x14ac:dyDescent="0.25">
      <c r="A52" s="1422"/>
      <c r="B52" s="1423"/>
      <c r="C52" s="1423"/>
      <c r="D52" s="1423"/>
      <c r="E52" s="1424"/>
      <c r="F52" s="1478"/>
      <c r="G52" s="1479"/>
      <c r="H52" s="1479"/>
      <c r="I52" s="1479"/>
      <c r="J52" s="1479"/>
      <c r="K52" s="1479"/>
      <c r="L52" s="1479"/>
      <c r="M52" s="1479"/>
      <c r="N52" s="1479"/>
      <c r="O52" s="1479"/>
      <c r="P52" s="1479"/>
      <c r="Q52" s="1479"/>
      <c r="R52" s="1479"/>
      <c r="S52" s="1479"/>
      <c r="T52" s="1479"/>
      <c r="U52" s="1479"/>
      <c r="V52" s="1479"/>
      <c r="W52" s="1479"/>
      <c r="X52" s="1479"/>
      <c r="Y52" s="1479"/>
      <c r="Z52" s="1479"/>
      <c r="AA52" s="1479"/>
      <c r="AB52" s="1479"/>
      <c r="AC52" s="1479"/>
      <c r="AD52" s="1479"/>
      <c r="AE52" s="1479"/>
      <c r="AF52" s="1479"/>
      <c r="AG52" s="1479"/>
      <c r="AH52" s="1479"/>
      <c r="AI52" s="1479"/>
      <c r="AJ52" s="1479"/>
      <c r="AK52" s="1479"/>
      <c r="AL52" s="1479"/>
      <c r="AM52" s="1479"/>
      <c r="AN52" s="1479"/>
      <c r="AO52" s="1479"/>
      <c r="AP52" s="1479"/>
      <c r="AQ52" s="1479"/>
      <c r="AR52" s="1479"/>
      <c r="AS52" s="1479"/>
      <c r="AT52" s="1479"/>
      <c r="AU52" s="1479"/>
      <c r="AV52" s="1479"/>
      <c r="AW52" s="1479"/>
      <c r="AX52" s="1480"/>
      <c r="AY52" s="1422"/>
      <c r="AZ52" s="1423"/>
      <c r="BA52" s="1423"/>
      <c r="BB52" s="1423"/>
      <c r="BC52" s="1423"/>
      <c r="BD52" s="1424"/>
      <c r="BE52" s="1466"/>
      <c r="BF52" s="1423"/>
      <c r="BG52" s="1423"/>
      <c r="BH52" s="1423"/>
      <c r="BI52" s="1423"/>
      <c r="BJ52" s="1424"/>
      <c r="BK52" s="1466"/>
      <c r="BL52" s="1423"/>
      <c r="BM52" s="1423"/>
      <c r="BN52" s="1423"/>
      <c r="BO52" s="1423"/>
      <c r="BP52" s="1423"/>
      <c r="BQ52" s="1423"/>
      <c r="BR52" s="1423"/>
      <c r="BS52" s="1424"/>
      <c r="BT52" s="1489"/>
      <c r="BU52" s="1437"/>
      <c r="BV52" s="1438"/>
      <c r="BW52" s="1438"/>
      <c r="BX52" s="1438"/>
      <c r="BY52" s="1438"/>
      <c r="BZ52" s="1438"/>
      <c r="CA52" s="1468"/>
      <c r="CB52" s="1437"/>
      <c r="CC52" s="1438"/>
      <c r="CD52" s="1438"/>
      <c r="CE52" s="1438"/>
      <c r="CF52" s="1438"/>
      <c r="CG52" s="1438"/>
      <c r="CH52" s="1468"/>
      <c r="CI52" s="1437"/>
      <c r="CJ52" s="1438"/>
      <c r="CK52" s="1438"/>
      <c r="CL52" s="1438"/>
      <c r="CM52" s="1438"/>
      <c r="CN52" s="1438"/>
      <c r="CO52" s="1468"/>
      <c r="CP52" s="1437"/>
      <c r="CQ52" s="1438"/>
      <c r="CR52" s="1438"/>
      <c r="CS52" s="1438"/>
      <c r="CT52" s="1438"/>
      <c r="CU52" s="1438"/>
      <c r="CV52" s="1439"/>
    </row>
    <row r="53" spans="1:101" ht="12" customHeight="1" x14ac:dyDescent="0.2">
      <c r="A53" s="1416" t="s">
        <v>147</v>
      </c>
      <c r="B53" s="1417"/>
      <c r="C53" s="1417"/>
      <c r="D53" s="1417"/>
      <c r="E53" s="1418"/>
      <c r="F53" s="1440" t="s">
        <v>148</v>
      </c>
      <c r="G53" s="1441"/>
      <c r="H53" s="1441"/>
      <c r="I53" s="1441"/>
      <c r="J53" s="1441"/>
      <c r="K53" s="1441"/>
      <c r="L53" s="1441"/>
      <c r="M53" s="1441"/>
      <c r="N53" s="1441"/>
      <c r="O53" s="1441"/>
      <c r="P53" s="1441"/>
      <c r="Q53" s="1441"/>
      <c r="R53" s="1441"/>
      <c r="S53" s="1441"/>
      <c r="T53" s="1441"/>
      <c r="U53" s="1441"/>
      <c r="V53" s="1441"/>
      <c r="W53" s="1441"/>
      <c r="X53" s="1441"/>
      <c r="Y53" s="1441"/>
      <c r="Z53" s="1441"/>
      <c r="AA53" s="1441"/>
      <c r="AB53" s="1441"/>
      <c r="AC53" s="1441"/>
      <c r="AD53" s="1441"/>
      <c r="AE53" s="1441"/>
      <c r="AF53" s="1441"/>
      <c r="AG53" s="1441"/>
      <c r="AH53" s="1441"/>
      <c r="AI53" s="1441"/>
      <c r="AJ53" s="1441"/>
      <c r="AK53" s="1441"/>
      <c r="AL53" s="1441"/>
      <c r="AM53" s="1441"/>
      <c r="AN53" s="1441"/>
      <c r="AO53" s="1441"/>
      <c r="AP53" s="1441"/>
      <c r="AQ53" s="1441"/>
      <c r="AR53" s="1441"/>
      <c r="AS53" s="1441"/>
      <c r="AT53" s="1441"/>
      <c r="AU53" s="1441"/>
      <c r="AV53" s="1441"/>
      <c r="AW53" s="1441"/>
      <c r="AX53" s="1442"/>
      <c r="AY53" s="1419" t="s">
        <v>149</v>
      </c>
      <c r="AZ53" s="1420"/>
      <c r="BA53" s="1420"/>
      <c r="BB53" s="1420"/>
      <c r="BC53" s="1420"/>
      <c r="BD53" s="1421"/>
      <c r="BE53" s="1446" t="s">
        <v>187</v>
      </c>
      <c r="BF53" s="1420"/>
      <c r="BG53" s="1420"/>
      <c r="BH53" s="1420"/>
      <c r="BI53" s="1420"/>
      <c r="BJ53" s="1421"/>
      <c r="BK53" s="1446"/>
      <c r="BL53" s="1420"/>
      <c r="BM53" s="1420"/>
      <c r="BN53" s="1420"/>
      <c r="BO53" s="1420"/>
      <c r="BP53" s="1420"/>
      <c r="BQ53" s="1420"/>
      <c r="BR53" s="1420"/>
      <c r="BS53" s="1421"/>
      <c r="BT53" s="1486"/>
      <c r="BU53" s="1448">
        <f>+BU48+BU42+BU35+BU29</f>
        <v>54334357.200000003</v>
      </c>
      <c r="BV53" s="1449"/>
      <c r="BW53" s="1449"/>
      <c r="BX53" s="1449"/>
      <c r="BY53" s="1449"/>
      <c r="BZ53" s="1449"/>
      <c r="CA53" s="1450"/>
      <c r="CB53" s="1448">
        <f>+CB48+CB42+CB35+CB29</f>
        <v>25374900</v>
      </c>
      <c r="CC53" s="1449"/>
      <c r="CD53" s="1449"/>
      <c r="CE53" s="1449"/>
      <c r="CF53" s="1449"/>
      <c r="CG53" s="1449"/>
      <c r="CH53" s="1450"/>
      <c r="CI53" s="1448">
        <f>+CI48+CI42+CI35+CI29</f>
        <v>25374900</v>
      </c>
      <c r="CJ53" s="1449"/>
      <c r="CK53" s="1449"/>
      <c r="CL53" s="1449"/>
      <c r="CM53" s="1449"/>
      <c r="CN53" s="1449"/>
      <c r="CO53" s="1450"/>
      <c r="CP53" s="1448">
        <f>+CP48+CP42+CP35+CP29</f>
        <v>0</v>
      </c>
      <c r="CQ53" s="1449"/>
      <c r="CR53" s="1449"/>
      <c r="CS53" s="1449"/>
      <c r="CT53" s="1449"/>
      <c r="CU53" s="1449"/>
      <c r="CV53" s="1454"/>
    </row>
    <row r="54" spans="1:101" ht="12" customHeight="1" x14ac:dyDescent="0.2">
      <c r="A54" s="1419"/>
      <c r="B54" s="1420"/>
      <c r="C54" s="1420"/>
      <c r="D54" s="1420"/>
      <c r="E54" s="1421"/>
      <c r="F54" s="1456" t="s">
        <v>150</v>
      </c>
      <c r="G54" s="1457"/>
      <c r="H54" s="1457"/>
      <c r="I54" s="1457"/>
      <c r="J54" s="1457"/>
      <c r="K54" s="1457"/>
      <c r="L54" s="1457"/>
      <c r="M54" s="1457"/>
      <c r="N54" s="1457"/>
      <c r="O54" s="1457"/>
      <c r="P54" s="1457"/>
      <c r="Q54" s="1457"/>
      <c r="R54" s="1457"/>
      <c r="S54" s="1457"/>
      <c r="T54" s="1457"/>
      <c r="U54" s="1457"/>
      <c r="V54" s="1457"/>
      <c r="W54" s="1457"/>
      <c r="X54" s="1457"/>
      <c r="Y54" s="1457"/>
      <c r="Z54" s="1457"/>
      <c r="AA54" s="1457"/>
      <c r="AB54" s="1457"/>
      <c r="AC54" s="1457"/>
      <c r="AD54" s="1457"/>
      <c r="AE54" s="1457"/>
      <c r="AF54" s="1457"/>
      <c r="AG54" s="1457"/>
      <c r="AH54" s="1457"/>
      <c r="AI54" s="1457"/>
      <c r="AJ54" s="1457"/>
      <c r="AK54" s="1457"/>
      <c r="AL54" s="1457"/>
      <c r="AM54" s="1457"/>
      <c r="AN54" s="1457"/>
      <c r="AO54" s="1457"/>
      <c r="AP54" s="1457"/>
      <c r="AQ54" s="1457"/>
      <c r="AR54" s="1457"/>
      <c r="AS54" s="1457"/>
      <c r="AT54" s="1457"/>
      <c r="AU54" s="1457"/>
      <c r="AV54" s="1457"/>
      <c r="AW54" s="1457"/>
      <c r="AX54" s="1458"/>
      <c r="AY54" s="1443"/>
      <c r="AZ54" s="1444"/>
      <c r="BA54" s="1444"/>
      <c r="BB54" s="1444"/>
      <c r="BC54" s="1444"/>
      <c r="BD54" s="1445"/>
      <c r="BE54" s="1447"/>
      <c r="BF54" s="1444"/>
      <c r="BG54" s="1444"/>
      <c r="BH54" s="1444"/>
      <c r="BI54" s="1444"/>
      <c r="BJ54" s="1445"/>
      <c r="BK54" s="1447"/>
      <c r="BL54" s="1444"/>
      <c r="BM54" s="1444"/>
      <c r="BN54" s="1444"/>
      <c r="BO54" s="1444"/>
      <c r="BP54" s="1444"/>
      <c r="BQ54" s="1444"/>
      <c r="BR54" s="1444"/>
      <c r="BS54" s="1445"/>
      <c r="BT54" s="1487"/>
      <c r="BU54" s="1451"/>
      <c r="BV54" s="1452"/>
      <c r="BW54" s="1452"/>
      <c r="BX54" s="1452"/>
      <c r="BY54" s="1452"/>
      <c r="BZ54" s="1452"/>
      <c r="CA54" s="1453"/>
      <c r="CB54" s="1451"/>
      <c r="CC54" s="1452"/>
      <c r="CD54" s="1452"/>
      <c r="CE54" s="1452"/>
      <c r="CF54" s="1452"/>
      <c r="CG54" s="1452"/>
      <c r="CH54" s="1453"/>
      <c r="CI54" s="1451"/>
      <c r="CJ54" s="1452"/>
      <c r="CK54" s="1452"/>
      <c r="CL54" s="1452"/>
      <c r="CM54" s="1452"/>
      <c r="CN54" s="1452"/>
      <c r="CO54" s="1453"/>
      <c r="CP54" s="1451"/>
      <c r="CQ54" s="1452"/>
      <c r="CR54" s="1452"/>
      <c r="CS54" s="1452"/>
      <c r="CT54" s="1452"/>
      <c r="CU54" s="1452"/>
      <c r="CV54" s="1455"/>
    </row>
    <row r="55" spans="1:101" ht="12" customHeight="1" x14ac:dyDescent="0.2">
      <c r="A55" s="1419"/>
      <c r="B55" s="1420"/>
      <c r="C55" s="1420"/>
      <c r="D55" s="1420"/>
      <c r="E55" s="1421"/>
      <c r="F55" s="1459" t="s">
        <v>145</v>
      </c>
      <c r="G55" s="1460"/>
      <c r="H55" s="1460"/>
      <c r="I55" s="1460"/>
      <c r="J55" s="1460"/>
      <c r="K55" s="1460"/>
      <c r="L55" s="1460"/>
      <c r="M55" s="1460"/>
      <c r="N55" s="1460"/>
      <c r="O55" s="1460"/>
      <c r="P55" s="1460"/>
      <c r="Q55" s="1460"/>
      <c r="R55" s="1460"/>
      <c r="S55" s="1460"/>
      <c r="T55" s="1460"/>
      <c r="U55" s="1460"/>
      <c r="V55" s="1460"/>
      <c r="W55" s="1460"/>
      <c r="X55" s="1460"/>
      <c r="Y55" s="1460"/>
      <c r="Z55" s="1460"/>
      <c r="AA55" s="1460"/>
      <c r="AB55" s="1460"/>
      <c r="AC55" s="1460"/>
      <c r="AD55" s="1460"/>
      <c r="AE55" s="1460"/>
      <c r="AF55" s="1460"/>
      <c r="AG55" s="1460"/>
      <c r="AH55" s="1460"/>
      <c r="AI55" s="1460"/>
      <c r="AJ55" s="1460"/>
      <c r="AK55" s="1460"/>
      <c r="AL55" s="1460"/>
      <c r="AM55" s="1460"/>
      <c r="AN55" s="1460"/>
      <c r="AO55" s="1460"/>
      <c r="AP55" s="1460"/>
      <c r="AQ55" s="1460"/>
      <c r="AR55" s="1460"/>
      <c r="AS55" s="1460"/>
      <c r="AT55" s="1460"/>
      <c r="AU55" s="1460"/>
      <c r="AV55" s="1460"/>
      <c r="AW55" s="1460"/>
      <c r="AX55" s="1461"/>
      <c r="AY55" s="1462" t="s">
        <v>151</v>
      </c>
      <c r="AZ55" s="1463"/>
      <c r="BA55" s="1463"/>
      <c r="BB55" s="1463"/>
      <c r="BC55" s="1463"/>
      <c r="BD55" s="1464"/>
      <c r="BE55" s="1465"/>
      <c r="BF55" s="1463"/>
      <c r="BG55" s="1463"/>
      <c r="BH55" s="1463"/>
      <c r="BI55" s="1463"/>
      <c r="BJ55" s="1464"/>
      <c r="BK55" s="1465"/>
      <c r="BL55" s="1463"/>
      <c r="BM55" s="1463"/>
      <c r="BN55" s="1463"/>
      <c r="BO55" s="1463"/>
      <c r="BP55" s="1463"/>
      <c r="BQ55" s="1463"/>
      <c r="BR55" s="1463"/>
      <c r="BS55" s="1464"/>
      <c r="BT55" s="1488"/>
      <c r="BU55" s="1434">
        <f>+BU53</f>
        <v>54334357.200000003</v>
      </c>
      <c r="BV55" s="1435"/>
      <c r="BW55" s="1435"/>
      <c r="BX55" s="1435"/>
      <c r="BY55" s="1435"/>
      <c r="BZ55" s="1435"/>
      <c r="CA55" s="1467"/>
      <c r="CB55" s="1434">
        <f>+CB53</f>
        <v>25374900</v>
      </c>
      <c r="CC55" s="1435"/>
      <c r="CD55" s="1435"/>
      <c r="CE55" s="1435"/>
      <c r="CF55" s="1435"/>
      <c r="CG55" s="1435"/>
      <c r="CH55" s="1467"/>
      <c r="CI55" s="1434">
        <f>+CI53</f>
        <v>25374900</v>
      </c>
      <c r="CJ55" s="1435"/>
      <c r="CK55" s="1435"/>
      <c r="CL55" s="1435"/>
      <c r="CM55" s="1435"/>
      <c r="CN55" s="1435"/>
      <c r="CO55" s="1467"/>
      <c r="CP55" s="1434">
        <f>+CP53</f>
        <v>0</v>
      </c>
      <c r="CQ55" s="1435"/>
      <c r="CR55" s="1435"/>
      <c r="CS55" s="1435"/>
      <c r="CT55" s="1435"/>
      <c r="CU55" s="1435"/>
      <c r="CV55" s="1436"/>
    </row>
    <row r="56" spans="1:101" ht="12" customHeight="1" thickBot="1" x14ac:dyDescent="0.25">
      <c r="A56" s="1422"/>
      <c r="B56" s="1423"/>
      <c r="C56" s="1423"/>
      <c r="D56" s="1423"/>
      <c r="E56" s="1424"/>
      <c r="F56" s="1478"/>
      <c r="G56" s="1479"/>
      <c r="H56" s="1479"/>
      <c r="I56" s="1479"/>
      <c r="J56" s="1479"/>
      <c r="K56" s="1479"/>
      <c r="L56" s="1479"/>
      <c r="M56" s="1479"/>
      <c r="N56" s="1479"/>
      <c r="O56" s="1479"/>
      <c r="P56" s="1479"/>
      <c r="Q56" s="1479"/>
      <c r="R56" s="1479"/>
      <c r="S56" s="1479"/>
      <c r="T56" s="1479"/>
      <c r="U56" s="1479"/>
      <c r="V56" s="1479"/>
      <c r="W56" s="1479"/>
      <c r="X56" s="1479"/>
      <c r="Y56" s="1479"/>
      <c r="Z56" s="1479"/>
      <c r="AA56" s="1479"/>
      <c r="AB56" s="1479"/>
      <c r="AC56" s="1479"/>
      <c r="AD56" s="1479"/>
      <c r="AE56" s="1479"/>
      <c r="AF56" s="1479"/>
      <c r="AG56" s="1479"/>
      <c r="AH56" s="1479"/>
      <c r="AI56" s="1479"/>
      <c r="AJ56" s="1479"/>
      <c r="AK56" s="1479"/>
      <c r="AL56" s="1479"/>
      <c r="AM56" s="1479"/>
      <c r="AN56" s="1479"/>
      <c r="AO56" s="1479"/>
      <c r="AP56" s="1479"/>
      <c r="AQ56" s="1479"/>
      <c r="AR56" s="1479"/>
      <c r="AS56" s="1479"/>
      <c r="AT56" s="1479"/>
      <c r="AU56" s="1479"/>
      <c r="AV56" s="1479"/>
      <c r="AW56" s="1479"/>
      <c r="AX56" s="1480"/>
      <c r="AY56" s="1422"/>
      <c r="AZ56" s="1423"/>
      <c r="BA56" s="1423"/>
      <c r="BB56" s="1423"/>
      <c r="BC56" s="1423"/>
      <c r="BD56" s="1424"/>
      <c r="BE56" s="1466"/>
      <c r="BF56" s="1423"/>
      <c r="BG56" s="1423"/>
      <c r="BH56" s="1423"/>
      <c r="BI56" s="1423"/>
      <c r="BJ56" s="1424"/>
      <c r="BK56" s="1466"/>
      <c r="BL56" s="1423"/>
      <c r="BM56" s="1423"/>
      <c r="BN56" s="1423"/>
      <c r="BO56" s="1423"/>
      <c r="BP56" s="1423"/>
      <c r="BQ56" s="1423"/>
      <c r="BR56" s="1423"/>
      <c r="BS56" s="1424"/>
      <c r="BT56" s="1489"/>
      <c r="BU56" s="1437"/>
      <c r="BV56" s="1438"/>
      <c r="BW56" s="1438"/>
      <c r="BX56" s="1438"/>
      <c r="BY56" s="1438"/>
      <c r="BZ56" s="1438"/>
      <c r="CA56" s="1468"/>
      <c r="CB56" s="1437"/>
      <c r="CC56" s="1438"/>
      <c r="CD56" s="1438"/>
      <c r="CE56" s="1438"/>
      <c r="CF56" s="1438"/>
      <c r="CG56" s="1438"/>
      <c r="CH56" s="1468"/>
      <c r="CI56" s="1437"/>
      <c r="CJ56" s="1438"/>
      <c r="CK56" s="1438"/>
      <c r="CL56" s="1438"/>
      <c r="CM56" s="1438"/>
      <c r="CN56" s="1438"/>
      <c r="CO56" s="1468"/>
      <c r="CP56" s="1437"/>
      <c r="CQ56" s="1438"/>
      <c r="CR56" s="1438"/>
      <c r="CS56" s="1438"/>
      <c r="CT56" s="1438"/>
      <c r="CU56" s="1438"/>
      <c r="CV56" s="1439"/>
    </row>
    <row r="59" spans="1:101" x14ac:dyDescent="0.2">
      <c r="A59" s="266" t="s">
        <v>152</v>
      </c>
    </row>
    <row r="60" spans="1:101" x14ac:dyDescent="0.2">
      <c r="A60" s="266" t="s">
        <v>153</v>
      </c>
      <c r="W60" s="1477" t="s">
        <v>1264</v>
      </c>
      <c r="X60" s="1477"/>
      <c r="Y60" s="1477"/>
      <c r="Z60" s="1477"/>
      <c r="AA60" s="1477"/>
      <c r="AB60" s="1477"/>
      <c r="AC60" s="1477"/>
      <c r="AD60" s="1477"/>
      <c r="AE60" s="1477"/>
      <c r="AF60" s="1477"/>
      <c r="AG60" s="1477"/>
      <c r="AH60" s="1477"/>
      <c r="AI60" s="1477"/>
      <c r="AJ60" s="1477"/>
      <c r="AK60" s="1477"/>
      <c r="AL60" s="1477"/>
      <c r="AM60" s="1477"/>
      <c r="AN60" s="1477"/>
      <c r="AO60" s="1477"/>
      <c r="AP60" s="1477"/>
      <c r="AQ60" s="1477"/>
      <c r="AR60" s="653"/>
      <c r="AS60" s="1476"/>
      <c r="AT60" s="1476"/>
      <c r="AU60" s="1476"/>
      <c r="AV60" s="1476"/>
      <c r="AW60" s="1476"/>
      <c r="AX60" s="1476"/>
      <c r="AY60" s="1476"/>
      <c r="AZ60" s="1476"/>
      <c r="BA60" s="1476"/>
      <c r="BB60" s="1476"/>
      <c r="BC60" s="1476"/>
      <c r="BD60" s="1476"/>
      <c r="BE60" s="1476"/>
      <c r="BF60" s="1476"/>
      <c r="BG60" s="654"/>
      <c r="BH60" s="1476" t="s">
        <v>1254</v>
      </c>
      <c r="BI60" s="1476"/>
      <c r="BJ60" s="1476"/>
      <c r="BK60" s="1476"/>
      <c r="BL60" s="1476"/>
      <c r="BM60" s="1476"/>
      <c r="BN60" s="1476"/>
      <c r="BO60" s="1476"/>
      <c r="BP60" s="1476"/>
      <c r="BQ60" s="1476"/>
      <c r="BR60" s="1476"/>
      <c r="BS60" s="1476"/>
      <c r="BT60" s="1476"/>
      <c r="BU60" s="1476"/>
      <c r="BV60" s="1476"/>
      <c r="BW60" s="1476"/>
      <c r="BX60" s="1476"/>
      <c r="BY60" s="1476"/>
      <c r="BZ60" s="1476"/>
      <c r="CA60" s="1476"/>
      <c r="CB60" s="1476"/>
      <c r="CC60" s="1476"/>
    </row>
    <row r="61" spans="1:101" s="655" customFormat="1" ht="10.5" x14ac:dyDescent="0.2">
      <c r="G61" s="205"/>
      <c r="H61" s="205"/>
      <c r="I61" s="205"/>
      <c r="J61" s="205"/>
      <c r="K61" s="205"/>
      <c r="L61" s="205"/>
      <c r="M61" s="205"/>
      <c r="N61" s="205"/>
      <c r="O61" s="205"/>
      <c r="P61" s="205"/>
      <c r="Q61" s="205"/>
      <c r="R61" s="205"/>
      <c r="S61" s="205"/>
      <c r="T61" s="205"/>
      <c r="U61" s="205"/>
      <c r="V61" s="205"/>
      <c r="W61" s="1471" t="s">
        <v>154</v>
      </c>
      <c r="X61" s="1471"/>
      <c r="Y61" s="1471"/>
      <c r="Z61" s="1471"/>
      <c r="AA61" s="1471"/>
      <c r="AB61" s="1471"/>
      <c r="AC61" s="1471"/>
      <c r="AD61" s="1471"/>
      <c r="AE61" s="1471"/>
      <c r="AF61" s="1471"/>
      <c r="AG61" s="1471"/>
      <c r="AH61" s="1471"/>
      <c r="AI61" s="1471"/>
      <c r="AJ61" s="1471"/>
      <c r="AK61" s="1471"/>
      <c r="AL61" s="1471"/>
      <c r="AM61" s="1471"/>
      <c r="AN61" s="1471"/>
      <c r="AO61" s="1471"/>
      <c r="AP61" s="1471"/>
      <c r="AQ61" s="1471"/>
      <c r="AR61" s="34"/>
      <c r="AS61" s="1472" t="s">
        <v>13</v>
      </c>
      <c r="AT61" s="1472"/>
      <c r="AU61" s="1472"/>
      <c r="AV61" s="1472"/>
      <c r="AW61" s="1472"/>
      <c r="AX61" s="1472"/>
      <c r="AY61" s="1472"/>
      <c r="AZ61" s="1472"/>
      <c r="BA61" s="1472"/>
      <c r="BB61" s="1472"/>
      <c r="BC61" s="1472"/>
      <c r="BD61" s="1472"/>
      <c r="BE61" s="1472"/>
      <c r="BF61" s="1472"/>
      <c r="BG61" s="656"/>
      <c r="BH61" s="1472" t="s">
        <v>14</v>
      </c>
      <c r="BI61" s="1472"/>
      <c r="BJ61" s="1472"/>
      <c r="BK61" s="1472"/>
      <c r="BL61" s="1472"/>
      <c r="BM61" s="1472"/>
      <c r="BN61" s="1472"/>
      <c r="BO61" s="1472"/>
      <c r="BP61" s="1472"/>
      <c r="BQ61" s="1472"/>
      <c r="BR61" s="1472"/>
      <c r="BS61" s="1472"/>
      <c r="BT61" s="1472"/>
      <c r="BU61" s="1472"/>
      <c r="BV61" s="1472"/>
      <c r="BW61" s="1472"/>
      <c r="BX61" s="1472"/>
      <c r="BY61" s="1472"/>
      <c r="BZ61" s="1472"/>
      <c r="CA61" s="1472"/>
      <c r="CB61" s="1472"/>
      <c r="CC61" s="1472"/>
      <c r="CW61" s="996"/>
    </row>
    <row r="62" spans="1:101" ht="3.95" customHeight="1" x14ac:dyDescent="0.2"/>
    <row r="63" spans="1:101" x14ac:dyDescent="0.2">
      <c r="A63" s="266" t="s">
        <v>155</v>
      </c>
      <c r="J63" s="1477" t="s">
        <v>1003</v>
      </c>
      <c r="K63" s="1477"/>
      <c r="L63" s="1477"/>
      <c r="M63" s="1477"/>
      <c r="N63" s="1477"/>
      <c r="O63" s="1477"/>
      <c r="P63" s="1477"/>
      <c r="Q63" s="1477"/>
      <c r="R63" s="1477"/>
      <c r="S63" s="1477"/>
      <c r="T63" s="1477"/>
      <c r="U63" s="1477"/>
      <c r="V63" s="1477"/>
      <c r="W63" s="1477"/>
      <c r="X63" s="1477"/>
      <c r="Y63" s="1477"/>
      <c r="Z63" s="1477"/>
      <c r="AA63" s="1477"/>
      <c r="AB63" s="1477"/>
      <c r="AC63" s="1477"/>
      <c r="AD63" s="1477"/>
      <c r="AF63" s="1476" t="s">
        <v>972</v>
      </c>
      <c r="AG63" s="1476"/>
      <c r="AH63" s="1476"/>
      <c r="AI63" s="1476"/>
      <c r="AJ63" s="1476"/>
      <c r="AK63" s="1476"/>
      <c r="AL63" s="1476"/>
      <c r="AM63" s="1476"/>
      <c r="AN63" s="1476"/>
      <c r="AO63" s="1476"/>
      <c r="AP63" s="1476"/>
      <c r="AQ63" s="1476"/>
      <c r="AR63" s="1476"/>
      <c r="AS63" s="1476"/>
      <c r="AT63" s="1476"/>
      <c r="AU63" s="1476"/>
      <c r="AV63" s="1476"/>
      <c r="AW63" s="1476"/>
      <c r="AX63" s="1476"/>
      <c r="AY63" s="1476"/>
      <c r="AZ63" s="1476"/>
      <c r="BB63" s="1476" t="s">
        <v>1004</v>
      </c>
      <c r="BC63" s="1476"/>
      <c r="BD63" s="1476"/>
      <c r="BE63" s="1476"/>
      <c r="BF63" s="1476"/>
      <c r="BG63" s="1476"/>
      <c r="BH63" s="1476"/>
      <c r="BI63" s="1476"/>
      <c r="BJ63" s="1476"/>
      <c r="BK63" s="1476"/>
      <c r="BL63" s="1476"/>
      <c r="BM63" s="1476"/>
      <c r="BN63" s="1476"/>
      <c r="BO63" s="1476"/>
      <c r="BP63" s="1476"/>
      <c r="BQ63" s="1476"/>
      <c r="BR63" s="1476"/>
      <c r="BS63" s="1476"/>
      <c r="BT63" s="1476"/>
      <c r="BU63" s="1476"/>
      <c r="BV63" s="1476"/>
      <c r="BW63" s="1476"/>
    </row>
    <row r="64" spans="1:101" s="655" customFormat="1" ht="10.5" x14ac:dyDescent="0.2">
      <c r="G64" s="205"/>
      <c r="H64" s="205"/>
      <c r="I64" s="205"/>
      <c r="J64" s="1471" t="s">
        <v>154</v>
      </c>
      <c r="K64" s="1471"/>
      <c r="L64" s="1471"/>
      <c r="M64" s="1471"/>
      <c r="N64" s="1471"/>
      <c r="O64" s="1471"/>
      <c r="P64" s="1471"/>
      <c r="Q64" s="1471"/>
      <c r="R64" s="1471"/>
      <c r="S64" s="1471"/>
      <c r="T64" s="1471"/>
      <c r="U64" s="1471"/>
      <c r="V64" s="1471"/>
      <c r="W64" s="1471"/>
      <c r="X64" s="1471"/>
      <c r="Y64" s="1471"/>
      <c r="Z64" s="1471"/>
      <c r="AA64" s="1471"/>
      <c r="AB64" s="1471"/>
      <c r="AC64" s="1471"/>
      <c r="AD64" s="1471"/>
      <c r="AE64" s="205"/>
      <c r="AF64" s="1472" t="s">
        <v>156</v>
      </c>
      <c r="AG64" s="1472"/>
      <c r="AH64" s="1472"/>
      <c r="AI64" s="1472"/>
      <c r="AJ64" s="1472"/>
      <c r="AK64" s="1472"/>
      <c r="AL64" s="1472"/>
      <c r="AM64" s="1472"/>
      <c r="AN64" s="1472"/>
      <c r="AO64" s="1472"/>
      <c r="AP64" s="1472"/>
      <c r="AQ64" s="1472"/>
      <c r="AR64" s="1472"/>
      <c r="AS64" s="1472"/>
      <c r="AT64" s="1472"/>
      <c r="AU64" s="1472"/>
      <c r="AV64" s="1472"/>
      <c r="AW64" s="1472"/>
      <c r="AX64" s="1472"/>
      <c r="AY64" s="1472"/>
      <c r="AZ64" s="1472"/>
      <c r="BB64" s="1472" t="s">
        <v>157</v>
      </c>
      <c r="BC64" s="1472"/>
      <c r="BD64" s="1472"/>
      <c r="BE64" s="1472"/>
      <c r="BF64" s="1472"/>
      <c r="BG64" s="1472"/>
      <c r="BH64" s="1472"/>
      <c r="BI64" s="1472"/>
      <c r="BJ64" s="1472"/>
      <c r="BK64" s="1472"/>
      <c r="BL64" s="1472"/>
      <c r="BM64" s="1472"/>
      <c r="BN64" s="1472"/>
      <c r="BO64" s="1472"/>
      <c r="BP64" s="1472"/>
      <c r="BQ64" s="1472"/>
      <c r="BR64" s="1472"/>
      <c r="BS64" s="1472"/>
      <c r="BT64" s="1472"/>
      <c r="BU64" s="1472"/>
      <c r="BV64" s="1472"/>
      <c r="BW64" s="1472"/>
      <c r="CW64" s="996"/>
    </row>
    <row r="65" spans="1:101" ht="3.95" customHeight="1" x14ac:dyDescent="0.2"/>
    <row r="66" spans="1:101" ht="13.15" customHeight="1" x14ac:dyDescent="0.2">
      <c r="B66" s="657" t="s">
        <v>15</v>
      </c>
      <c r="C66" s="1444" t="s">
        <v>1300</v>
      </c>
      <c r="D66" s="1444"/>
      <c r="E66" s="1444"/>
      <c r="F66" s="266" t="s">
        <v>16</v>
      </c>
      <c r="H66" s="1473" t="s">
        <v>1286</v>
      </c>
      <c r="I66" s="1473"/>
      <c r="J66" s="1473"/>
      <c r="K66" s="1473"/>
      <c r="L66" s="1473"/>
      <c r="M66" s="1473"/>
      <c r="N66" s="1473"/>
      <c r="O66" s="1473"/>
      <c r="P66" s="1473"/>
      <c r="Q66" s="1473"/>
      <c r="R66" s="1473"/>
      <c r="S66" s="1474">
        <v>20</v>
      </c>
      <c r="T66" s="1474"/>
      <c r="U66" s="1475" t="s">
        <v>1208</v>
      </c>
      <c r="V66" s="1475"/>
      <c r="W66" s="1475"/>
      <c r="X66" s="38" t="s">
        <v>17</v>
      </c>
    </row>
    <row r="67" spans="1:101" s="646" customFormat="1" ht="8.25" x14ac:dyDescent="0.2">
      <c r="G67" s="647"/>
      <c r="H67" s="647"/>
      <c r="I67" s="647"/>
      <c r="J67" s="647"/>
      <c r="K67" s="647"/>
      <c r="L67" s="647"/>
      <c r="M67" s="647"/>
      <c r="N67" s="647"/>
      <c r="O67" s="647"/>
      <c r="P67" s="647"/>
      <c r="Q67" s="647"/>
      <c r="R67" s="647"/>
      <c r="S67" s="647"/>
      <c r="T67" s="647"/>
      <c r="U67" s="647"/>
      <c r="V67" s="647"/>
      <c r="W67" s="647"/>
      <c r="X67" s="647"/>
      <c r="Y67" s="647"/>
      <c r="Z67" s="647"/>
      <c r="AA67" s="647"/>
      <c r="AB67" s="647"/>
      <c r="AC67" s="647"/>
      <c r="AD67" s="647"/>
      <c r="AE67" s="647"/>
      <c r="AF67" s="647"/>
      <c r="AG67" s="647"/>
      <c r="AH67" s="647"/>
      <c r="AI67" s="647"/>
      <c r="AJ67" s="647"/>
      <c r="AK67" s="647"/>
      <c r="AL67" s="647"/>
      <c r="AM67" s="647"/>
      <c r="AN67" s="647"/>
      <c r="AO67" s="647"/>
      <c r="AP67" s="647"/>
      <c r="AQ67" s="647"/>
      <c r="AR67" s="647"/>
      <c r="AS67" s="647"/>
      <c r="AT67" s="647"/>
      <c r="AU67" s="647"/>
      <c r="AV67" s="647"/>
      <c r="AW67" s="647"/>
      <c r="AX67" s="647"/>
      <c r="BT67" s="647"/>
      <c r="CW67" s="986"/>
    </row>
    <row r="68" spans="1:101" ht="16.5" customHeight="1" x14ac:dyDescent="0.2">
      <c r="A68" s="1469" t="s">
        <v>645</v>
      </c>
      <c r="B68" s="1470"/>
      <c r="C68" s="1470"/>
      <c r="D68" s="1470"/>
      <c r="E68" s="1470"/>
      <c r="F68" s="1470"/>
      <c r="G68" s="1470"/>
      <c r="H68" s="1470"/>
      <c r="I68" s="1470"/>
      <c r="J68" s="1470"/>
      <c r="K68" s="1470"/>
      <c r="L68" s="1470"/>
      <c r="M68" s="1470"/>
      <c r="N68" s="1470"/>
      <c r="O68" s="1470"/>
      <c r="P68" s="1470"/>
      <c r="Q68" s="1470"/>
      <c r="R68" s="1470"/>
      <c r="S68" s="1470"/>
      <c r="T68" s="1470"/>
      <c r="U68" s="1470"/>
      <c r="V68" s="1470"/>
      <c r="W68" s="1470"/>
      <c r="X68" s="1470"/>
      <c r="Y68" s="1470"/>
      <c r="Z68" s="1470"/>
      <c r="AA68" s="1470"/>
      <c r="AB68" s="1470"/>
      <c r="AC68" s="1470"/>
      <c r="AD68" s="1470"/>
      <c r="AE68" s="1470"/>
      <c r="AF68" s="1470"/>
      <c r="AG68" s="1470"/>
      <c r="AH68" s="1470"/>
      <c r="AI68" s="1470"/>
      <c r="AJ68" s="1470"/>
      <c r="AK68" s="1470"/>
      <c r="AL68" s="1470"/>
      <c r="AM68" s="1470"/>
      <c r="AN68" s="1470"/>
      <c r="AO68" s="1470"/>
      <c r="AP68" s="1470"/>
      <c r="AQ68" s="1470"/>
      <c r="AR68" s="1470"/>
      <c r="AS68" s="1470"/>
      <c r="AT68" s="1470"/>
      <c r="AU68" s="1470"/>
      <c r="AV68" s="1470"/>
      <c r="AW68" s="1470"/>
      <c r="AX68" s="1470"/>
      <c r="AY68" s="1470"/>
      <c r="AZ68" s="1470"/>
      <c r="BA68" s="1470"/>
      <c r="BB68" s="1470"/>
      <c r="BC68" s="1470"/>
      <c r="BD68" s="1470"/>
      <c r="BE68" s="1470"/>
      <c r="BF68" s="1470"/>
      <c r="BG68" s="1470"/>
      <c r="BH68" s="1470"/>
      <c r="BI68" s="1470"/>
      <c r="BJ68" s="1470"/>
      <c r="BK68" s="1470"/>
      <c r="BL68" s="1470"/>
      <c r="BM68" s="1470"/>
      <c r="BN68" s="1470"/>
      <c r="BO68" s="1470"/>
      <c r="BP68" s="1470"/>
      <c r="BQ68" s="1470"/>
      <c r="BR68" s="1470"/>
      <c r="BS68" s="1470"/>
      <c r="BT68" s="1470"/>
      <c r="BU68" s="1470"/>
      <c r="BV68" s="1470"/>
      <c r="BW68" s="1470"/>
      <c r="BX68" s="1470"/>
      <c r="BY68" s="1470"/>
      <c r="BZ68" s="1470"/>
      <c r="CA68" s="1470"/>
      <c r="CB68" s="1470"/>
      <c r="CC68" s="1470"/>
      <c r="CD68" s="1470"/>
      <c r="CE68" s="1470"/>
      <c r="CF68" s="1470"/>
      <c r="CG68" s="1470"/>
      <c r="CH68" s="1470"/>
      <c r="CI68" s="1470"/>
      <c r="CJ68" s="1470"/>
      <c r="CK68" s="1470"/>
      <c r="CL68" s="1470"/>
      <c r="CM68" s="1470"/>
      <c r="CN68" s="1470"/>
      <c r="CO68" s="1470"/>
      <c r="CP68" s="1470"/>
      <c r="CQ68" s="1470"/>
      <c r="CR68" s="1470"/>
      <c r="CS68" s="1470"/>
      <c r="CT68" s="1470"/>
      <c r="CU68" s="1470"/>
      <c r="CV68" s="1470"/>
    </row>
    <row r="69" spans="1:101" ht="16.5" customHeight="1" x14ac:dyDescent="0.2">
      <c r="A69" s="1470"/>
      <c r="B69" s="1470"/>
      <c r="C69" s="1470"/>
      <c r="D69" s="1470"/>
      <c r="E69" s="1470"/>
      <c r="F69" s="1470"/>
      <c r="G69" s="1470"/>
      <c r="H69" s="1470"/>
      <c r="I69" s="1470"/>
      <c r="J69" s="1470"/>
      <c r="K69" s="1470"/>
      <c r="L69" s="1470"/>
      <c r="M69" s="1470"/>
      <c r="N69" s="1470"/>
      <c r="O69" s="1470"/>
      <c r="P69" s="1470"/>
      <c r="Q69" s="1470"/>
      <c r="R69" s="1470"/>
      <c r="S69" s="1470"/>
      <c r="T69" s="1470"/>
      <c r="U69" s="1470"/>
      <c r="V69" s="1470"/>
      <c r="W69" s="1470"/>
      <c r="X69" s="1470"/>
      <c r="Y69" s="1470"/>
      <c r="Z69" s="1470"/>
      <c r="AA69" s="1470"/>
      <c r="AB69" s="1470"/>
      <c r="AC69" s="1470"/>
      <c r="AD69" s="1470"/>
      <c r="AE69" s="1470"/>
      <c r="AF69" s="1470"/>
      <c r="AG69" s="1470"/>
      <c r="AH69" s="1470"/>
      <c r="AI69" s="1470"/>
      <c r="AJ69" s="1470"/>
      <c r="AK69" s="1470"/>
      <c r="AL69" s="1470"/>
      <c r="AM69" s="1470"/>
      <c r="AN69" s="1470"/>
      <c r="AO69" s="1470"/>
      <c r="AP69" s="1470"/>
      <c r="AQ69" s="1470"/>
      <c r="AR69" s="1470"/>
      <c r="AS69" s="1470"/>
      <c r="AT69" s="1470"/>
      <c r="AU69" s="1470"/>
      <c r="AV69" s="1470"/>
      <c r="AW69" s="1470"/>
      <c r="AX69" s="1470"/>
      <c r="AY69" s="1470"/>
      <c r="AZ69" s="1470"/>
      <c r="BA69" s="1470"/>
      <c r="BB69" s="1470"/>
      <c r="BC69" s="1470"/>
      <c r="BD69" s="1470"/>
      <c r="BE69" s="1470"/>
      <c r="BF69" s="1470"/>
      <c r="BG69" s="1470"/>
      <c r="BH69" s="1470"/>
      <c r="BI69" s="1470"/>
      <c r="BJ69" s="1470"/>
      <c r="BK69" s="1470"/>
      <c r="BL69" s="1470"/>
      <c r="BM69" s="1470"/>
      <c r="BN69" s="1470"/>
      <c r="BO69" s="1470"/>
      <c r="BP69" s="1470"/>
      <c r="BQ69" s="1470"/>
      <c r="BR69" s="1470"/>
      <c r="BS69" s="1470"/>
      <c r="BT69" s="1470"/>
      <c r="BU69" s="1470"/>
      <c r="BV69" s="1470"/>
      <c r="BW69" s="1470"/>
      <c r="BX69" s="1470"/>
      <c r="BY69" s="1470"/>
      <c r="BZ69" s="1470"/>
      <c r="CA69" s="1470"/>
      <c r="CB69" s="1470"/>
      <c r="CC69" s="1470"/>
      <c r="CD69" s="1470"/>
      <c r="CE69" s="1470"/>
      <c r="CF69" s="1470"/>
      <c r="CG69" s="1470"/>
      <c r="CH69" s="1470"/>
      <c r="CI69" s="1470"/>
      <c r="CJ69" s="1470"/>
      <c r="CK69" s="1470"/>
      <c r="CL69" s="1470"/>
      <c r="CM69" s="1470"/>
      <c r="CN69" s="1470"/>
      <c r="CO69" s="1470"/>
      <c r="CP69" s="1470"/>
      <c r="CQ69" s="1470"/>
      <c r="CR69" s="1470"/>
      <c r="CS69" s="1470"/>
      <c r="CT69" s="1470"/>
      <c r="CU69" s="1470"/>
      <c r="CV69" s="1470"/>
    </row>
    <row r="70" spans="1:101" ht="16.5" customHeight="1" x14ac:dyDescent="0.2">
      <c r="A70" s="1469" t="s">
        <v>646</v>
      </c>
      <c r="B70" s="1470"/>
      <c r="C70" s="1470"/>
      <c r="D70" s="1470"/>
      <c r="E70" s="1470"/>
      <c r="F70" s="1470"/>
      <c r="G70" s="1470"/>
      <c r="H70" s="1470"/>
      <c r="I70" s="1470"/>
      <c r="J70" s="1470"/>
      <c r="K70" s="1470"/>
      <c r="L70" s="1470"/>
      <c r="M70" s="1470"/>
      <c r="N70" s="1470"/>
      <c r="O70" s="1470"/>
      <c r="P70" s="1470"/>
      <c r="Q70" s="1470"/>
      <c r="R70" s="1470"/>
      <c r="S70" s="1470"/>
      <c r="T70" s="1470"/>
      <c r="U70" s="1470"/>
      <c r="V70" s="1470"/>
      <c r="W70" s="1470"/>
      <c r="X70" s="1470"/>
      <c r="Y70" s="1470"/>
      <c r="Z70" s="1470"/>
      <c r="AA70" s="1470"/>
      <c r="AB70" s="1470"/>
      <c r="AC70" s="1470"/>
      <c r="AD70" s="1470"/>
      <c r="AE70" s="1470"/>
      <c r="AF70" s="1470"/>
      <c r="AG70" s="1470"/>
      <c r="AH70" s="1470"/>
      <c r="AI70" s="1470"/>
      <c r="AJ70" s="1470"/>
      <c r="AK70" s="1470"/>
      <c r="AL70" s="1470"/>
      <c r="AM70" s="1470"/>
      <c r="AN70" s="1470"/>
      <c r="AO70" s="1470"/>
      <c r="AP70" s="1470"/>
      <c r="AQ70" s="1470"/>
      <c r="AR70" s="1470"/>
      <c r="AS70" s="1470"/>
      <c r="AT70" s="1470"/>
      <c r="AU70" s="1470"/>
      <c r="AV70" s="1470"/>
      <c r="AW70" s="1470"/>
      <c r="AX70" s="1470"/>
      <c r="AY70" s="1470"/>
      <c r="AZ70" s="1470"/>
      <c r="BA70" s="1470"/>
      <c r="BB70" s="1470"/>
      <c r="BC70" s="1470"/>
      <c r="BD70" s="1470"/>
      <c r="BE70" s="1470"/>
      <c r="BF70" s="1470"/>
      <c r="BG70" s="1470"/>
      <c r="BH70" s="1470"/>
      <c r="BI70" s="1470"/>
      <c r="BJ70" s="1470"/>
      <c r="BK70" s="1470"/>
      <c r="BL70" s="1470"/>
      <c r="BM70" s="1470"/>
      <c r="BN70" s="1470"/>
      <c r="BO70" s="1470"/>
      <c r="BP70" s="1470"/>
      <c r="BQ70" s="1470"/>
      <c r="BR70" s="1470"/>
      <c r="BS70" s="1470"/>
      <c r="BT70" s="1470"/>
      <c r="BU70" s="1470"/>
      <c r="BV70" s="1470"/>
      <c r="BW70" s="1470"/>
      <c r="BX70" s="1470"/>
      <c r="BY70" s="1470"/>
      <c r="BZ70" s="1470"/>
      <c r="CA70" s="1470"/>
      <c r="CB70" s="1470"/>
      <c r="CC70" s="1470"/>
      <c r="CD70" s="1470"/>
      <c r="CE70" s="1470"/>
      <c r="CF70" s="1470"/>
      <c r="CG70" s="1470"/>
      <c r="CH70" s="1470"/>
      <c r="CI70" s="1470"/>
      <c r="CJ70" s="1470"/>
      <c r="CK70" s="1470"/>
      <c r="CL70" s="1470"/>
      <c r="CM70" s="1470"/>
      <c r="CN70" s="1470"/>
      <c r="CO70" s="1470"/>
      <c r="CP70" s="1470"/>
      <c r="CQ70" s="1470"/>
      <c r="CR70" s="1470"/>
      <c r="CS70" s="1470"/>
      <c r="CT70" s="1470"/>
      <c r="CU70" s="1470"/>
      <c r="CV70" s="1470"/>
    </row>
    <row r="71" spans="1:101" ht="16.5" customHeight="1" x14ac:dyDescent="0.2">
      <c r="A71" s="1470"/>
      <c r="B71" s="1470"/>
      <c r="C71" s="1470"/>
      <c r="D71" s="1470"/>
      <c r="E71" s="1470"/>
      <c r="F71" s="1470"/>
      <c r="G71" s="1470"/>
      <c r="H71" s="1470"/>
      <c r="I71" s="1470"/>
      <c r="J71" s="1470"/>
      <c r="K71" s="1470"/>
      <c r="L71" s="1470"/>
      <c r="M71" s="1470"/>
      <c r="N71" s="1470"/>
      <c r="O71" s="1470"/>
      <c r="P71" s="1470"/>
      <c r="Q71" s="1470"/>
      <c r="R71" s="1470"/>
      <c r="S71" s="1470"/>
      <c r="T71" s="1470"/>
      <c r="U71" s="1470"/>
      <c r="V71" s="1470"/>
      <c r="W71" s="1470"/>
      <c r="X71" s="1470"/>
      <c r="Y71" s="1470"/>
      <c r="Z71" s="1470"/>
      <c r="AA71" s="1470"/>
      <c r="AB71" s="1470"/>
      <c r="AC71" s="1470"/>
      <c r="AD71" s="1470"/>
      <c r="AE71" s="1470"/>
      <c r="AF71" s="1470"/>
      <c r="AG71" s="1470"/>
      <c r="AH71" s="1470"/>
      <c r="AI71" s="1470"/>
      <c r="AJ71" s="1470"/>
      <c r="AK71" s="1470"/>
      <c r="AL71" s="1470"/>
      <c r="AM71" s="1470"/>
      <c r="AN71" s="1470"/>
      <c r="AO71" s="1470"/>
      <c r="AP71" s="1470"/>
      <c r="AQ71" s="1470"/>
      <c r="AR71" s="1470"/>
      <c r="AS71" s="1470"/>
      <c r="AT71" s="1470"/>
      <c r="AU71" s="1470"/>
      <c r="AV71" s="1470"/>
      <c r="AW71" s="1470"/>
      <c r="AX71" s="1470"/>
      <c r="AY71" s="1470"/>
      <c r="AZ71" s="1470"/>
      <c r="BA71" s="1470"/>
      <c r="BB71" s="1470"/>
      <c r="BC71" s="1470"/>
      <c r="BD71" s="1470"/>
      <c r="BE71" s="1470"/>
      <c r="BF71" s="1470"/>
      <c r="BG71" s="1470"/>
      <c r="BH71" s="1470"/>
      <c r="BI71" s="1470"/>
      <c r="BJ71" s="1470"/>
      <c r="BK71" s="1470"/>
      <c r="BL71" s="1470"/>
      <c r="BM71" s="1470"/>
      <c r="BN71" s="1470"/>
      <c r="BO71" s="1470"/>
      <c r="BP71" s="1470"/>
      <c r="BQ71" s="1470"/>
      <c r="BR71" s="1470"/>
      <c r="BS71" s="1470"/>
      <c r="BT71" s="1470"/>
      <c r="BU71" s="1470"/>
      <c r="BV71" s="1470"/>
      <c r="BW71" s="1470"/>
      <c r="BX71" s="1470"/>
      <c r="BY71" s="1470"/>
      <c r="BZ71" s="1470"/>
      <c r="CA71" s="1470"/>
      <c r="CB71" s="1470"/>
      <c r="CC71" s="1470"/>
      <c r="CD71" s="1470"/>
      <c r="CE71" s="1470"/>
      <c r="CF71" s="1470"/>
      <c r="CG71" s="1470"/>
      <c r="CH71" s="1470"/>
      <c r="CI71" s="1470"/>
      <c r="CJ71" s="1470"/>
      <c r="CK71" s="1470"/>
      <c r="CL71" s="1470"/>
      <c r="CM71" s="1470"/>
      <c r="CN71" s="1470"/>
      <c r="CO71" s="1470"/>
      <c r="CP71" s="1470"/>
      <c r="CQ71" s="1470"/>
      <c r="CR71" s="1470"/>
      <c r="CS71" s="1470"/>
      <c r="CT71" s="1470"/>
      <c r="CU71" s="1470"/>
      <c r="CV71" s="1470"/>
    </row>
    <row r="72" spans="1:101" ht="16.5" customHeight="1" x14ac:dyDescent="0.2">
      <c r="A72" s="1470"/>
      <c r="B72" s="1470"/>
      <c r="C72" s="1470"/>
      <c r="D72" s="1470"/>
      <c r="E72" s="1470"/>
      <c r="F72" s="1470"/>
      <c r="G72" s="1470"/>
      <c r="H72" s="1470"/>
      <c r="I72" s="1470"/>
      <c r="J72" s="1470"/>
      <c r="K72" s="1470"/>
      <c r="L72" s="1470"/>
      <c r="M72" s="1470"/>
      <c r="N72" s="1470"/>
      <c r="O72" s="1470"/>
      <c r="P72" s="1470"/>
      <c r="Q72" s="1470"/>
      <c r="R72" s="1470"/>
      <c r="S72" s="1470"/>
      <c r="T72" s="1470"/>
      <c r="U72" s="1470"/>
      <c r="V72" s="1470"/>
      <c r="W72" s="1470"/>
      <c r="X72" s="1470"/>
      <c r="Y72" s="1470"/>
      <c r="Z72" s="1470"/>
      <c r="AA72" s="1470"/>
      <c r="AB72" s="1470"/>
      <c r="AC72" s="1470"/>
      <c r="AD72" s="1470"/>
      <c r="AE72" s="1470"/>
      <c r="AF72" s="1470"/>
      <c r="AG72" s="1470"/>
      <c r="AH72" s="1470"/>
      <c r="AI72" s="1470"/>
      <c r="AJ72" s="1470"/>
      <c r="AK72" s="1470"/>
      <c r="AL72" s="1470"/>
      <c r="AM72" s="1470"/>
      <c r="AN72" s="1470"/>
      <c r="AO72" s="1470"/>
      <c r="AP72" s="1470"/>
      <c r="AQ72" s="1470"/>
      <c r="AR72" s="1470"/>
      <c r="AS72" s="1470"/>
      <c r="AT72" s="1470"/>
      <c r="AU72" s="1470"/>
      <c r="AV72" s="1470"/>
      <c r="AW72" s="1470"/>
      <c r="AX72" s="1470"/>
      <c r="AY72" s="1470"/>
      <c r="AZ72" s="1470"/>
      <c r="BA72" s="1470"/>
      <c r="BB72" s="1470"/>
      <c r="BC72" s="1470"/>
      <c r="BD72" s="1470"/>
      <c r="BE72" s="1470"/>
      <c r="BF72" s="1470"/>
      <c r="BG72" s="1470"/>
      <c r="BH72" s="1470"/>
      <c r="BI72" s="1470"/>
      <c r="BJ72" s="1470"/>
      <c r="BK72" s="1470"/>
      <c r="BL72" s="1470"/>
      <c r="BM72" s="1470"/>
      <c r="BN72" s="1470"/>
      <c r="BO72" s="1470"/>
      <c r="BP72" s="1470"/>
      <c r="BQ72" s="1470"/>
      <c r="BR72" s="1470"/>
      <c r="BS72" s="1470"/>
      <c r="BT72" s="1470"/>
      <c r="BU72" s="1470"/>
      <c r="BV72" s="1470"/>
      <c r="BW72" s="1470"/>
      <c r="BX72" s="1470"/>
      <c r="BY72" s="1470"/>
      <c r="BZ72" s="1470"/>
      <c r="CA72" s="1470"/>
      <c r="CB72" s="1470"/>
      <c r="CC72" s="1470"/>
      <c r="CD72" s="1470"/>
      <c r="CE72" s="1470"/>
      <c r="CF72" s="1470"/>
      <c r="CG72" s="1470"/>
      <c r="CH72" s="1470"/>
      <c r="CI72" s="1470"/>
      <c r="CJ72" s="1470"/>
      <c r="CK72" s="1470"/>
      <c r="CL72" s="1470"/>
      <c r="CM72" s="1470"/>
      <c r="CN72" s="1470"/>
      <c r="CO72" s="1470"/>
      <c r="CP72" s="1470"/>
      <c r="CQ72" s="1470"/>
      <c r="CR72" s="1470"/>
      <c r="CS72" s="1470"/>
      <c r="CT72" s="1470"/>
      <c r="CU72" s="1470"/>
      <c r="CV72" s="1470"/>
    </row>
    <row r="73" spans="1:101" ht="16.5" customHeight="1" x14ac:dyDescent="0.2">
      <c r="A73" s="1470"/>
      <c r="B73" s="1470"/>
      <c r="C73" s="1470"/>
      <c r="D73" s="1470"/>
      <c r="E73" s="1470"/>
      <c r="F73" s="1470"/>
      <c r="G73" s="1470"/>
      <c r="H73" s="1470"/>
      <c r="I73" s="1470"/>
      <c r="J73" s="1470"/>
      <c r="K73" s="1470"/>
      <c r="L73" s="1470"/>
      <c r="M73" s="1470"/>
      <c r="N73" s="1470"/>
      <c r="O73" s="1470"/>
      <c r="P73" s="1470"/>
      <c r="Q73" s="1470"/>
      <c r="R73" s="1470"/>
      <c r="S73" s="1470"/>
      <c r="T73" s="1470"/>
      <c r="U73" s="1470"/>
      <c r="V73" s="1470"/>
      <c r="W73" s="1470"/>
      <c r="X73" s="1470"/>
      <c r="Y73" s="1470"/>
      <c r="Z73" s="1470"/>
      <c r="AA73" s="1470"/>
      <c r="AB73" s="1470"/>
      <c r="AC73" s="1470"/>
      <c r="AD73" s="1470"/>
      <c r="AE73" s="1470"/>
      <c r="AF73" s="1470"/>
      <c r="AG73" s="1470"/>
      <c r="AH73" s="1470"/>
      <c r="AI73" s="1470"/>
      <c r="AJ73" s="1470"/>
      <c r="AK73" s="1470"/>
      <c r="AL73" s="1470"/>
      <c r="AM73" s="1470"/>
      <c r="AN73" s="1470"/>
      <c r="AO73" s="1470"/>
      <c r="AP73" s="1470"/>
      <c r="AQ73" s="1470"/>
      <c r="AR73" s="1470"/>
      <c r="AS73" s="1470"/>
      <c r="AT73" s="1470"/>
      <c r="AU73" s="1470"/>
      <c r="AV73" s="1470"/>
      <c r="AW73" s="1470"/>
      <c r="AX73" s="1470"/>
      <c r="AY73" s="1470"/>
      <c r="AZ73" s="1470"/>
      <c r="BA73" s="1470"/>
      <c r="BB73" s="1470"/>
      <c r="BC73" s="1470"/>
      <c r="BD73" s="1470"/>
      <c r="BE73" s="1470"/>
      <c r="BF73" s="1470"/>
      <c r="BG73" s="1470"/>
      <c r="BH73" s="1470"/>
      <c r="BI73" s="1470"/>
      <c r="BJ73" s="1470"/>
      <c r="BK73" s="1470"/>
      <c r="BL73" s="1470"/>
      <c r="BM73" s="1470"/>
      <c r="BN73" s="1470"/>
      <c r="BO73" s="1470"/>
      <c r="BP73" s="1470"/>
      <c r="BQ73" s="1470"/>
      <c r="BR73" s="1470"/>
      <c r="BS73" s="1470"/>
      <c r="BT73" s="1470"/>
      <c r="BU73" s="1470"/>
      <c r="BV73" s="1470"/>
      <c r="BW73" s="1470"/>
      <c r="BX73" s="1470"/>
      <c r="BY73" s="1470"/>
      <c r="BZ73" s="1470"/>
      <c r="CA73" s="1470"/>
      <c r="CB73" s="1470"/>
      <c r="CC73" s="1470"/>
      <c r="CD73" s="1470"/>
      <c r="CE73" s="1470"/>
      <c r="CF73" s="1470"/>
      <c r="CG73" s="1470"/>
      <c r="CH73" s="1470"/>
      <c r="CI73" s="1470"/>
      <c r="CJ73" s="1470"/>
      <c r="CK73" s="1470"/>
      <c r="CL73" s="1470"/>
      <c r="CM73" s="1470"/>
      <c r="CN73" s="1470"/>
      <c r="CO73" s="1470"/>
      <c r="CP73" s="1470"/>
      <c r="CQ73" s="1470"/>
      <c r="CR73" s="1470"/>
      <c r="CS73" s="1470"/>
      <c r="CT73" s="1470"/>
      <c r="CU73" s="1470"/>
      <c r="CV73" s="1470"/>
    </row>
    <row r="74" spans="1:101" ht="16.5" customHeight="1" x14ac:dyDescent="0.2">
      <c r="A74" s="1470"/>
      <c r="B74" s="1470"/>
      <c r="C74" s="1470"/>
      <c r="D74" s="1470"/>
      <c r="E74" s="1470"/>
      <c r="F74" s="1470"/>
      <c r="G74" s="1470"/>
      <c r="H74" s="1470"/>
      <c r="I74" s="1470"/>
      <c r="J74" s="1470"/>
      <c r="K74" s="1470"/>
      <c r="L74" s="1470"/>
      <c r="M74" s="1470"/>
      <c r="N74" s="1470"/>
      <c r="O74" s="1470"/>
      <c r="P74" s="1470"/>
      <c r="Q74" s="1470"/>
      <c r="R74" s="1470"/>
      <c r="S74" s="1470"/>
      <c r="T74" s="1470"/>
      <c r="U74" s="1470"/>
      <c r="V74" s="1470"/>
      <c r="W74" s="1470"/>
      <c r="X74" s="1470"/>
      <c r="Y74" s="1470"/>
      <c r="Z74" s="1470"/>
      <c r="AA74" s="1470"/>
      <c r="AB74" s="1470"/>
      <c r="AC74" s="1470"/>
      <c r="AD74" s="1470"/>
      <c r="AE74" s="1470"/>
      <c r="AF74" s="1470"/>
      <c r="AG74" s="1470"/>
      <c r="AH74" s="1470"/>
      <c r="AI74" s="1470"/>
      <c r="AJ74" s="1470"/>
      <c r="AK74" s="1470"/>
      <c r="AL74" s="1470"/>
      <c r="AM74" s="1470"/>
      <c r="AN74" s="1470"/>
      <c r="AO74" s="1470"/>
      <c r="AP74" s="1470"/>
      <c r="AQ74" s="1470"/>
      <c r="AR74" s="1470"/>
      <c r="AS74" s="1470"/>
      <c r="AT74" s="1470"/>
      <c r="AU74" s="1470"/>
      <c r="AV74" s="1470"/>
      <c r="AW74" s="1470"/>
      <c r="AX74" s="1470"/>
      <c r="AY74" s="1470"/>
      <c r="AZ74" s="1470"/>
      <c r="BA74" s="1470"/>
      <c r="BB74" s="1470"/>
      <c r="BC74" s="1470"/>
      <c r="BD74" s="1470"/>
      <c r="BE74" s="1470"/>
      <c r="BF74" s="1470"/>
      <c r="BG74" s="1470"/>
      <c r="BH74" s="1470"/>
      <c r="BI74" s="1470"/>
      <c r="BJ74" s="1470"/>
      <c r="BK74" s="1470"/>
      <c r="BL74" s="1470"/>
      <c r="BM74" s="1470"/>
      <c r="BN74" s="1470"/>
      <c r="BO74" s="1470"/>
      <c r="BP74" s="1470"/>
      <c r="BQ74" s="1470"/>
      <c r="BR74" s="1470"/>
      <c r="BS74" s="1470"/>
      <c r="BT74" s="1470"/>
      <c r="BU74" s="1470"/>
      <c r="BV74" s="1470"/>
      <c r="BW74" s="1470"/>
      <c r="BX74" s="1470"/>
      <c r="BY74" s="1470"/>
      <c r="BZ74" s="1470"/>
      <c r="CA74" s="1470"/>
      <c r="CB74" s="1470"/>
      <c r="CC74" s="1470"/>
      <c r="CD74" s="1470"/>
      <c r="CE74" s="1470"/>
      <c r="CF74" s="1470"/>
      <c r="CG74" s="1470"/>
      <c r="CH74" s="1470"/>
      <c r="CI74" s="1470"/>
      <c r="CJ74" s="1470"/>
      <c r="CK74" s="1470"/>
      <c r="CL74" s="1470"/>
      <c r="CM74" s="1470"/>
      <c r="CN74" s="1470"/>
      <c r="CO74" s="1470"/>
      <c r="CP74" s="1470"/>
      <c r="CQ74" s="1470"/>
      <c r="CR74" s="1470"/>
      <c r="CS74" s="1470"/>
      <c r="CT74" s="1470"/>
      <c r="CU74" s="1470"/>
      <c r="CV74" s="1470"/>
    </row>
    <row r="75" spans="1:101" ht="16.5" customHeight="1" x14ac:dyDescent="0.2">
      <c r="A75" s="1470"/>
      <c r="B75" s="1470"/>
      <c r="C75" s="1470"/>
      <c r="D75" s="1470"/>
      <c r="E75" s="1470"/>
      <c r="F75" s="1470"/>
      <c r="G75" s="1470"/>
      <c r="H75" s="1470"/>
      <c r="I75" s="1470"/>
      <c r="J75" s="1470"/>
      <c r="K75" s="1470"/>
      <c r="L75" s="1470"/>
      <c r="M75" s="1470"/>
      <c r="N75" s="1470"/>
      <c r="O75" s="1470"/>
      <c r="P75" s="1470"/>
      <c r="Q75" s="1470"/>
      <c r="R75" s="1470"/>
      <c r="S75" s="1470"/>
      <c r="T75" s="1470"/>
      <c r="U75" s="1470"/>
      <c r="V75" s="1470"/>
      <c r="W75" s="1470"/>
      <c r="X75" s="1470"/>
      <c r="Y75" s="1470"/>
      <c r="Z75" s="1470"/>
      <c r="AA75" s="1470"/>
      <c r="AB75" s="1470"/>
      <c r="AC75" s="1470"/>
      <c r="AD75" s="1470"/>
      <c r="AE75" s="1470"/>
      <c r="AF75" s="1470"/>
      <c r="AG75" s="1470"/>
      <c r="AH75" s="1470"/>
      <c r="AI75" s="1470"/>
      <c r="AJ75" s="1470"/>
      <c r="AK75" s="1470"/>
      <c r="AL75" s="1470"/>
      <c r="AM75" s="1470"/>
      <c r="AN75" s="1470"/>
      <c r="AO75" s="1470"/>
      <c r="AP75" s="1470"/>
      <c r="AQ75" s="1470"/>
      <c r="AR75" s="1470"/>
      <c r="AS75" s="1470"/>
      <c r="AT75" s="1470"/>
      <c r="AU75" s="1470"/>
      <c r="AV75" s="1470"/>
      <c r="AW75" s="1470"/>
      <c r="AX75" s="1470"/>
      <c r="AY75" s="1470"/>
      <c r="AZ75" s="1470"/>
      <c r="BA75" s="1470"/>
      <c r="BB75" s="1470"/>
      <c r="BC75" s="1470"/>
      <c r="BD75" s="1470"/>
      <c r="BE75" s="1470"/>
      <c r="BF75" s="1470"/>
      <c r="BG75" s="1470"/>
      <c r="BH75" s="1470"/>
      <c r="BI75" s="1470"/>
      <c r="BJ75" s="1470"/>
      <c r="BK75" s="1470"/>
      <c r="BL75" s="1470"/>
      <c r="BM75" s="1470"/>
      <c r="BN75" s="1470"/>
      <c r="BO75" s="1470"/>
      <c r="BP75" s="1470"/>
      <c r="BQ75" s="1470"/>
      <c r="BR75" s="1470"/>
      <c r="BS75" s="1470"/>
      <c r="BT75" s="1470"/>
      <c r="BU75" s="1470"/>
      <c r="BV75" s="1470"/>
      <c r="BW75" s="1470"/>
      <c r="BX75" s="1470"/>
      <c r="BY75" s="1470"/>
      <c r="BZ75" s="1470"/>
      <c r="CA75" s="1470"/>
      <c r="CB75" s="1470"/>
      <c r="CC75" s="1470"/>
      <c r="CD75" s="1470"/>
      <c r="CE75" s="1470"/>
      <c r="CF75" s="1470"/>
      <c r="CG75" s="1470"/>
      <c r="CH75" s="1470"/>
      <c r="CI75" s="1470"/>
      <c r="CJ75" s="1470"/>
      <c r="CK75" s="1470"/>
      <c r="CL75" s="1470"/>
      <c r="CM75" s="1470"/>
      <c r="CN75" s="1470"/>
      <c r="CO75" s="1470"/>
      <c r="CP75" s="1470"/>
      <c r="CQ75" s="1470"/>
      <c r="CR75" s="1470"/>
      <c r="CS75" s="1470"/>
      <c r="CT75" s="1470"/>
      <c r="CU75" s="1470"/>
      <c r="CV75" s="1470"/>
    </row>
    <row r="76" spans="1:101" ht="16.5" customHeight="1" x14ac:dyDescent="0.2">
      <c r="A76" s="1469" t="s">
        <v>647</v>
      </c>
      <c r="B76" s="1470"/>
      <c r="C76" s="1470"/>
      <c r="D76" s="1470"/>
      <c r="E76" s="1470"/>
      <c r="F76" s="1470"/>
      <c r="G76" s="1470"/>
      <c r="H76" s="1470"/>
      <c r="I76" s="1470"/>
      <c r="J76" s="1470"/>
      <c r="K76" s="1470"/>
      <c r="L76" s="1470"/>
      <c r="M76" s="1470"/>
      <c r="N76" s="1470"/>
      <c r="O76" s="1470"/>
      <c r="P76" s="1470"/>
      <c r="Q76" s="1470"/>
      <c r="R76" s="1470"/>
      <c r="S76" s="1470"/>
      <c r="T76" s="1470"/>
      <c r="U76" s="1470"/>
      <c r="V76" s="1470"/>
      <c r="W76" s="1470"/>
      <c r="X76" s="1470"/>
      <c r="Y76" s="1470"/>
      <c r="Z76" s="1470"/>
      <c r="AA76" s="1470"/>
      <c r="AB76" s="1470"/>
      <c r="AC76" s="1470"/>
      <c r="AD76" s="1470"/>
      <c r="AE76" s="1470"/>
      <c r="AF76" s="1470"/>
      <c r="AG76" s="1470"/>
      <c r="AH76" s="1470"/>
      <c r="AI76" s="1470"/>
      <c r="AJ76" s="1470"/>
      <c r="AK76" s="1470"/>
      <c r="AL76" s="1470"/>
      <c r="AM76" s="1470"/>
      <c r="AN76" s="1470"/>
      <c r="AO76" s="1470"/>
      <c r="AP76" s="1470"/>
      <c r="AQ76" s="1470"/>
      <c r="AR76" s="1470"/>
      <c r="AS76" s="1470"/>
      <c r="AT76" s="1470"/>
      <c r="AU76" s="1470"/>
      <c r="AV76" s="1470"/>
      <c r="AW76" s="1470"/>
      <c r="AX76" s="1470"/>
      <c r="AY76" s="1470"/>
      <c r="AZ76" s="1470"/>
      <c r="BA76" s="1470"/>
      <c r="BB76" s="1470"/>
      <c r="BC76" s="1470"/>
      <c r="BD76" s="1470"/>
      <c r="BE76" s="1470"/>
      <c r="BF76" s="1470"/>
      <c r="BG76" s="1470"/>
      <c r="BH76" s="1470"/>
      <c r="BI76" s="1470"/>
      <c r="BJ76" s="1470"/>
      <c r="BK76" s="1470"/>
      <c r="BL76" s="1470"/>
      <c r="BM76" s="1470"/>
      <c r="BN76" s="1470"/>
      <c r="BO76" s="1470"/>
      <c r="BP76" s="1470"/>
      <c r="BQ76" s="1470"/>
      <c r="BR76" s="1470"/>
      <c r="BS76" s="1470"/>
      <c r="BT76" s="1470"/>
      <c r="BU76" s="1470"/>
      <c r="BV76" s="1470"/>
      <c r="BW76" s="1470"/>
      <c r="BX76" s="1470"/>
      <c r="BY76" s="1470"/>
      <c r="BZ76" s="1470"/>
      <c r="CA76" s="1470"/>
      <c r="CB76" s="1470"/>
      <c r="CC76" s="1470"/>
      <c r="CD76" s="1470"/>
      <c r="CE76" s="1470"/>
      <c r="CF76" s="1470"/>
      <c r="CG76" s="1470"/>
      <c r="CH76" s="1470"/>
      <c r="CI76" s="1470"/>
      <c r="CJ76" s="1470"/>
      <c r="CK76" s="1470"/>
      <c r="CL76" s="1470"/>
      <c r="CM76" s="1470"/>
      <c r="CN76" s="1470"/>
      <c r="CO76" s="1470"/>
      <c r="CP76" s="1470"/>
      <c r="CQ76" s="1470"/>
      <c r="CR76" s="1470"/>
      <c r="CS76" s="1470"/>
      <c r="CT76" s="1470"/>
      <c r="CU76" s="1470"/>
      <c r="CV76" s="1470"/>
    </row>
    <row r="77" spans="1:101" ht="16.5" customHeight="1" x14ac:dyDescent="0.2">
      <c r="A77" s="1470"/>
      <c r="B77" s="1470"/>
      <c r="C77" s="1470"/>
      <c r="D77" s="1470"/>
      <c r="E77" s="1470"/>
      <c r="F77" s="1470"/>
      <c r="G77" s="1470"/>
      <c r="H77" s="1470"/>
      <c r="I77" s="1470"/>
      <c r="J77" s="1470"/>
      <c r="K77" s="1470"/>
      <c r="L77" s="1470"/>
      <c r="M77" s="1470"/>
      <c r="N77" s="1470"/>
      <c r="O77" s="1470"/>
      <c r="P77" s="1470"/>
      <c r="Q77" s="1470"/>
      <c r="R77" s="1470"/>
      <c r="S77" s="1470"/>
      <c r="T77" s="1470"/>
      <c r="U77" s="1470"/>
      <c r="V77" s="1470"/>
      <c r="W77" s="1470"/>
      <c r="X77" s="1470"/>
      <c r="Y77" s="1470"/>
      <c r="Z77" s="1470"/>
      <c r="AA77" s="1470"/>
      <c r="AB77" s="1470"/>
      <c r="AC77" s="1470"/>
      <c r="AD77" s="1470"/>
      <c r="AE77" s="1470"/>
      <c r="AF77" s="1470"/>
      <c r="AG77" s="1470"/>
      <c r="AH77" s="1470"/>
      <c r="AI77" s="1470"/>
      <c r="AJ77" s="1470"/>
      <c r="AK77" s="1470"/>
      <c r="AL77" s="1470"/>
      <c r="AM77" s="1470"/>
      <c r="AN77" s="1470"/>
      <c r="AO77" s="1470"/>
      <c r="AP77" s="1470"/>
      <c r="AQ77" s="1470"/>
      <c r="AR77" s="1470"/>
      <c r="AS77" s="1470"/>
      <c r="AT77" s="1470"/>
      <c r="AU77" s="1470"/>
      <c r="AV77" s="1470"/>
      <c r="AW77" s="1470"/>
      <c r="AX77" s="1470"/>
      <c r="AY77" s="1470"/>
      <c r="AZ77" s="1470"/>
      <c r="BA77" s="1470"/>
      <c r="BB77" s="1470"/>
      <c r="BC77" s="1470"/>
      <c r="BD77" s="1470"/>
      <c r="BE77" s="1470"/>
      <c r="BF77" s="1470"/>
      <c r="BG77" s="1470"/>
      <c r="BH77" s="1470"/>
      <c r="BI77" s="1470"/>
      <c r="BJ77" s="1470"/>
      <c r="BK77" s="1470"/>
      <c r="BL77" s="1470"/>
      <c r="BM77" s="1470"/>
      <c r="BN77" s="1470"/>
      <c r="BO77" s="1470"/>
      <c r="BP77" s="1470"/>
      <c r="BQ77" s="1470"/>
      <c r="BR77" s="1470"/>
      <c r="BS77" s="1470"/>
      <c r="BT77" s="1470"/>
      <c r="BU77" s="1470"/>
      <c r="BV77" s="1470"/>
      <c r="BW77" s="1470"/>
      <c r="BX77" s="1470"/>
      <c r="BY77" s="1470"/>
      <c r="BZ77" s="1470"/>
      <c r="CA77" s="1470"/>
      <c r="CB77" s="1470"/>
      <c r="CC77" s="1470"/>
      <c r="CD77" s="1470"/>
      <c r="CE77" s="1470"/>
      <c r="CF77" s="1470"/>
      <c r="CG77" s="1470"/>
      <c r="CH77" s="1470"/>
      <c r="CI77" s="1470"/>
      <c r="CJ77" s="1470"/>
      <c r="CK77" s="1470"/>
      <c r="CL77" s="1470"/>
      <c r="CM77" s="1470"/>
      <c r="CN77" s="1470"/>
      <c r="CO77" s="1470"/>
      <c r="CP77" s="1470"/>
      <c r="CQ77" s="1470"/>
      <c r="CR77" s="1470"/>
      <c r="CS77" s="1470"/>
      <c r="CT77" s="1470"/>
      <c r="CU77" s="1470"/>
      <c r="CV77" s="1470"/>
    </row>
    <row r="78" spans="1:101" ht="16.5" customHeight="1" x14ac:dyDescent="0.2">
      <c r="A78" s="1470"/>
      <c r="B78" s="1470"/>
      <c r="C78" s="1470"/>
      <c r="D78" s="1470"/>
      <c r="E78" s="1470"/>
      <c r="F78" s="1470"/>
      <c r="G78" s="1470"/>
      <c r="H78" s="1470"/>
      <c r="I78" s="1470"/>
      <c r="J78" s="1470"/>
      <c r="K78" s="1470"/>
      <c r="L78" s="1470"/>
      <c r="M78" s="1470"/>
      <c r="N78" s="1470"/>
      <c r="O78" s="1470"/>
      <c r="P78" s="1470"/>
      <c r="Q78" s="1470"/>
      <c r="R78" s="1470"/>
      <c r="S78" s="1470"/>
      <c r="T78" s="1470"/>
      <c r="U78" s="1470"/>
      <c r="V78" s="1470"/>
      <c r="W78" s="1470"/>
      <c r="X78" s="1470"/>
      <c r="Y78" s="1470"/>
      <c r="Z78" s="1470"/>
      <c r="AA78" s="1470"/>
      <c r="AB78" s="1470"/>
      <c r="AC78" s="1470"/>
      <c r="AD78" s="1470"/>
      <c r="AE78" s="1470"/>
      <c r="AF78" s="1470"/>
      <c r="AG78" s="1470"/>
      <c r="AH78" s="1470"/>
      <c r="AI78" s="1470"/>
      <c r="AJ78" s="1470"/>
      <c r="AK78" s="1470"/>
      <c r="AL78" s="1470"/>
      <c r="AM78" s="1470"/>
      <c r="AN78" s="1470"/>
      <c r="AO78" s="1470"/>
      <c r="AP78" s="1470"/>
      <c r="AQ78" s="1470"/>
      <c r="AR78" s="1470"/>
      <c r="AS78" s="1470"/>
      <c r="AT78" s="1470"/>
      <c r="AU78" s="1470"/>
      <c r="AV78" s="1470"/>
      <c r="AW78" s="1470"/>
      <c r="AX78" s="1470"/>
      <c r="AY78" s="1470"/>
      <c r="AZ78" s="1470"/>
      <c r="BA78" s="1470"/>
      <c r="BB78" s="1470"/>
      <c r="BC78" s="1470"/>
      <c r="BD78" s="1470"/>
      <c r="BE78" s="1470"/>
      <c r="BF78" s="1470"/>
      <c r="BG78" s="1470"/>
      <c r="BH78" s="1470"/>
      <c r="BI78" s="1470"/>
      <c r="BJ78" s="1470"/>
      <c r="BK78" s="1470"/>
      <c r="BL78" s="1470"/>
      <c r="BM78" s="1470"/>
      <c r="BN78" s="1470"/>
      <c r="BO78" s="1470"/>
      <c r="BP78" s="1470"/>
      <c r="BQ78" s="1470"/>
      <c r="BR78" s="1470"/>
      <c r="BS78" s="1470"/>
      <c r="BT78" s="1470"/>
      <c r="BU78" s="1470"/>
      <c r="BV78" s="1470"/>
      <c r="BW78" s="1470"/>
      <c r="BX78" s="1470"/>
      <c r="BY78" s="1470"/>
      <c r="BZ78" s="1470"/>
      <c r="CA78" s="1470"/>
      <c r="CB78" s="1470"/>
      <c r="CC78" s="1470"/>
      <c r="CD78" s="1470"/>
      <c r="CE78" s="1470"/>
      <c r="CF78" s="1470"/>
      <c r="CG78" s="1470"/>
      <c r="CH78" s="1470"/>
      <c r="CI78" s="1470"/>
      <c r="CJ78" s="1470"/>
      <c r="CK78" s="1470"/>
      <c r="CL78" s="1470"/>
      <c r="CM78" s="1470"/>
      <c r="CN78" s="1470"/>
      <c r="CO78" s="1470"/>
      <c r="CP78" s="1470"/>
      <c r="CQ78" s="1470"/>
      <c r="CR78" s="1470"/>
      <c r="CS78" s="1470"/>
      <c r="CT78" s="1470"/>
      <c r="CU78" s="1470"/>
      <c r="CV78" s="1470"/>
    </row>
    <row r="79" spans="1:101" ht="16.5" customHeight="1" x14ac:dyDescent="0.2">
      <c r="A79" s="1470"/>
      <c r="B79" s="1470"/>
      <c r="C79" s="1470"/>
      <c r="D79" s="1470"/>
      <c r="E79" s="1470"/>
      <c r="F79" s="1470"/>
      <c r="G79" s="1470"/>
      <c r="H79" s="1470"/>
      <c r="I79" s="1470"/>
      <c r="J79" s="1470"/>
      <c r="K79" s="1470"/>
      <c r="L79" s="1470"/>
      <c r="M79" s="1470"/>
      <c r="N79" s="1470"/>
      <c r="O79" s="1470"/>
      <c r="P79" s="1470"/>
      <c r="Q79" s="1470"/>
      <c r="R79" s="1470"/>
      <c r="S79" s="1470"/>
      <c r="T79" s="1470"/>
      <c r="U79" s="1470"/>
      <c r="V79" s="1470"/>
      <c r="W79" s="1470"/>
      <c r="X79" s="1470"/>
      <c r="Y79" s="1470"/>
      <c r="Z79" s="1470"/>
      <c r="AA79" s="1470"/>
      <c r="AB79" s="1470"/>
      <c r="AC79" s="1470"/>
      <c r="AD79" s="1470"/>
      <c r="AE79" s="1470"/>
      <c r="AF79" s="1470"/>
      <c r="AG79" s="1470"/>
      <c r="AH79" s="1470"/>
      <c r="AI79" s="1470"/>
      <c r="AJ79" s="1470"/>
      <c r="AK79" s="1470"/>
      <c r="AL79" s="1470"/>
      <c r="AM79" s="1470"/>
      <c r="AN79" s="1470"/>
      <c r="AO79" s="1470"/>
      <c r="AP79" s="1470"/>
      <c r="AQ79" s="1470"/>
      <c r="AR79" s="1470"/>
      <c r="AS79" s="1470"/>
      <c r="AT79" s="1470"/>
      <c r="AU79" s="1470"/>
      <c r="AV79" s="1470"/>
      <c r="AW79" s="1470"/>
      <c r="AX79" s="1470"/>
      <c r="AY79" s="1470"/>
      <c r="AZ79" s="1470"/>
      <c r="BA79" s="1470"/>
      <c r="BB79" s="1470"/>
      <c r="BC79" s="1470"/>
      <c r="BD79" s="1470"/>
      <c r="BE79" s="1470"/>
      <c r="BF79" s="1470"/>
      <c r="BG79" s="1470"/>
      <c r="BH79" s="1470"/>
      <c r="BI79" s="1470"/>
      <c r="BJ79" s="1470"/>
      <c r="BK79" s="1470"/>
      <c r="BL79" s="1470"/>
      <c r="BM79" s="1470"/>
      <c r="BN79" s="1470"/>
      <c r="BO79" s="1470"/>
      <c r="BP79" s="1470"/>
      <c r="BQ79" s="1470"/>
      <c r="BR79" s="1470"/>
      <c r="BS79" s="1470"/>
      <c r="BT79" s="1470"/>
      <c r="BU79" s="1470"/>
      <c r="BV79" s="1470"/>
      <c r="BW79" s="1470"/>
      <c r="BX79" s="1470"/>
      <c r="BY79" s="1470"/>
      <c r="BZ79" s="1470"/>
      <c r="CA79" s="1470"/>
      <c r="CB79" s="1470"/>
      <c r="CC79" s="1470"/>
      <c r="CD79" s="1470"/>
      <c r="CE79" s="1470"/>
      <c r="CF79" s="1470"/>
      <c r="CG79" s="1470"/>
      <c r="CH79" s="1470"/>
      <c r="CI79" s="1470"/>
      <c r="CJ79" s="1470"/>
      <c r="CK79" s="1470"/>
      <c r="CL79" s="1470"/>
      <c r="CM79" s="1470"/>
      <c r="CN79" s="1470"/>
      <c r="CO79" s="1470"/>
      <c r="CP79" s="1470"/>
      <c r="CQ79" s="1470"/>
      <c r="CR79" s="1470"/>
      <c r="CS79" s="1470"/>
      <c r="CT79" s="1470"/>
      <c r="CU79" s="1470"/>
      <c r="CV79" s="1470"/>
    </row>
    <row r="80" spans="1:101" ht="16.5" customHeight="1" x14ac:dyDescent="0.2">
      <c r="A80" s="1470"/>
      <c r="B80" s="1470"/>
      <c r="C80" s="1470"/>
      <c r="D80" s="1470"/>
      <c r="E80" s="1470"/>
      <c r="F80" s="1470"/>
      <c r="G80" s="1470"/>
      <c r="H80" s="1470"/>
      <c r="I80" s="1470"/>
      <c r="J80" s="1470"/>
      <c r="K80" s="1470"/>
      <c r="L80" s="1470"/>
      <c r="M80" s="1470"/>
      <c r="N80" s="1470"/>
      <c r="O80" s="1470"/>
      <c r="P80" s="1470"/>
      <c r="Q80" s="1470"/>
      <c r="R80" s="1470"/>
      <c r="S80" s="1470"/>
      <c r="T80" s="1470"/>
      <c r="U80" s="1470"/>
      <c r="V80" s="1470"/>
      <c r="W80" s="1470"/>
      <c r="X80" s="1470"/>
      <c r="Y80" s="1470"/>
      <c r="Z80" s="1470"/>
      <c r="AA80" s="1470"/>
      <c r="AB80" s="1470"/>
      <c r="AC80" s="1470"/>
      <c r="AD80" s="1470"/>
      <c r="AE80" s="1470"/>
      <c r="AF80" s="1470"/>
      <c r="AG80" s="1470"/>
      <c r="AH80" s="1470"/>
      <c r="AI80" s="1470"/>
      <c r="AJ80" s="1470"/>
      <c r="AK80" s="1470"/>
      <c r="AL80" s="1470"/>
      <c r="AM80" s="1470"/>
      <c r="AN80" s="1470"/>
      <c r="AO80" s="1470"/>
      <c r="AP80" s="1470"/>
      <c r="AQ80" s="1470"/>
      <c r="AR80" s="1470"/>
      <c r="AS80" s="1470"/>
      <c r="AT80" s="1470"/>
      <c r="AU80" s="1470"/>
      <c r="AV80" s="1470"/>
      <c r="AW80" s="1470"/>
      <c r="AX80" s="1470"/>
      <c r="AY80" s="1470"/>
      <c r="AZ80" s="1470"/>
      <c r="BA80" s="1470"/>
      <c r="BB80" s="1470"/>
      <c r="BC80" s="1470"/>
      <c r="BD80" s="1470"/>
      <c r="BE80" s="1470"/>
      <c r="BF80" s="1470"/>
      <c r="BG80" s="1470"/>
      <c r="BH80" s="1470"/>
      <c r="BI80" s="1470"/>
      <c r="BJ80" s="1470"/>
      <c r="BK80" s="1470"/>
      <c r="BL80" s="1470"/>
      <c r="BM80" s="1470"/>
      <c r="BN80" s="1470"/>
      <c r="BO80" s="1470"/>
      <c r="BP80" s="1470"/>
      <c r="BQ80" s="1470"/>
      <c r="BR80" s="1470"/>
      <c r="BS80" s="1470"/>
      <c r="BT80" s="1470"/>
      <c r="BU80" s="1470"/>
      <c r="BV80" s="1470"/>
      <c r="BW80" s="1470"/>
      <c r="BX80" s="1470"/>
      <c r="BY80" s="1470"/>
      <c r="BZ80" s="1470"/>
      <c r="CA80" s="1470"/>
      <c r="CB80" s="1470"/>
      <c r="CC80" s="1470"/>
      <c r="CD80" s="1470"/>
      <c r="CE80" s="1470"/>
      <c r="CF80" s="1470"/>
      <c r="CG80" s="1470"/>
      <c r="CH80" s="1470"/>
      <c r="CI80" s="1470"/>
      <c r="CJ80" s="1470"/>
      <c r="CK80" s="1470"/>
      <c r="CL80" s="1470"/>
      <c r="CM80" s="1470"/>
      <c r="CN80" s="1470"/>
      <c r="CO80" s="1470"/>
      <c r="CP80" s="1470"/>
      <c r="CQ80" s="1470"/>
      <c r="CR80" s="1470"/>
      <c r="CS80" s="1470"/>
      <c r="CT80" s="1470"/>
      <c r="CU80" s="1470"/>
      <c r="CV80" s="1470"/>
    </row>
    <row r="81" spans="1:100" ht="16.5" customHeight="1" x14ac:dyDescent="0.2">
      <c r="A81" s="1469" t="s">
        <v>648</v>
      </c>
      <c r="B81" s="1470"/>
      <c r="C81" s="1470"/>
      <c r="D81" s="1470"/>
      <c r="E81" s="1470"/>
      <c r="F81" s="1470"/>
      <c r="G81" s="1470"/>
      <c r="H81" s="1470"/>
      <c r="I81" s="1470"/>
      <c r="J81" s="1470"/>
      <c r="K81" s="1470"/>
      <c r="L81" s="1470"/>
      <c r="M81" s="1470"/>
      <c r="N81" s="1470"/>
      <c r="O81" s="1470"/>
      <c r="P81" s="1470"/>
      <c r="Q81" s="1470"/>
      <c r="R81" s="1470"/>
      <c r="S81" s="1470"/>
      <c r="T81" s="1470"/>
      <c r="U81" s="1470"/>
      <c r="V81" s="1470"/>
      <c r="W81" s="1470"/>
      <c r="X81" s="1470"/>
      <c r="Y81" s="1470"/>
      <c r="Z81" s="1470"/>
      <c r="AA81" s="1470"/>
      <c r="AB81" s="1470"/>
      <c r="AC81" s="1470"/>
      <c r="AD81" s="1470"/>
      <c r="AE81" s="1470"/>
      <c r="AF81" s="1470"/>
      <c r="AG81" s="1470"/>
      <c r="AH81" s="1470"/>
      <c r="AI81" s="1470"/>
      <c r="AJ81" s="1470"/>
      <c r="AK81" s="1470"/>
      <c r="AL81" s="1470"/>
      <c r="AM81" s="1470"/>
      <c r="AN81" s="1470"/>
      <c r="AO81" s="1470"/>
      <c r="AP81" s="1470"/>
      <c r="AQ81" s="1470"/>
      <c r="AR81" s="1470"/>
      <c r="AS81" s="1470"/>
      <c r="AT81" s="1470"/>
      <c r="AU81" s="1470"/>
      <c r="AV81" s="1470"/>
      <c r="AW81" s="1470"/>
      <c r="AX81" s="1470"/>
      <c r="AY81" s="1470"/>
      <c r="AZ81" s="1470"/>
      <c r="BA81" s="1470"/>
      <c r="BB81" s="1470"/>
      <c r="BC81" s="1470"/>
      <c r="BD81" s="1470"/>
      <c r="BE81" s="1470"/>
      <c r="BF81" s="1470"/>
      <c r="BG81" s="1470"/>
      <c r="BH81" s="1470"/>
      <c r="BI81" s="1470"/>
      <c r="BJ81" s="1470"/>
      <c r="BK81" s="1470"/>
      <c r="BL81" s="1470"/>
      <c r="BM81" s="1470"/>
      <c r="BN81" s="1470"/>
      <c r="BO81" s="1470"/>
      <c r="BP81" s="1470"/>
      <c r="BQ81" s="1470"/>
      <c r="BR81" s="1470"/>
      <c r="BS81" s="1470"/>
      <c r="BT81" s="1470"/>
      <c r="BU81" s="1470"/>
      <c r="BV81" s="1470"/>
      <c r="BW81" s="1470"/>
      <c r="BX81" s="1470"/>
      <c r="BY81" s="1470"/>
      <c r="BZ81" s="1470"/>
      <c r="CA81" s="1470"/>
      <c r="CB81" s="1470"/>
      <c r="CC81" s="1470"/>
      <c r="CD81" s="1470"/>
      <c r="CE81" s="1470"/>
      <c r="CF81" s="1470"/>
      <c r="CG81" s="1470"/>
      <c r="CH81" s="1470"/>
      <c r="CI81" s="1470"/>
      <c r="CJ81" s="1470"/>
      <c r="CK81" s="1470"/>
      <c r="CL81" s="1470"/>
      <c r="CM81" s="1470"/>
      <c r="CN81" s="1470"/>
      <c r="CO81" s="1470"/>
      <c r="CP81" s="1470"/>
      <c r="CQ81" s="1470"/>
      <c r="CR81" s="1470"/>
      <c r="CS81" s="1470"/>
      <c r="CT81" s="1470"/>
      <c r="CU81" s="1470"/>
      <c r="CV81" s="1470"/>
    </row>
    <row r="82" spans="1:100" ht="16.5" customHeight="1" x14ac:dyDescent="0.2">
      <c r="A82" s="1470"/>
      <c r="B82" s="1470"/>
      <c r="C82" s="1470"/>
      <c r="D82" s="1470"/>
      <c r="E82" s="1470"/>
      <c r="F82" s="1470"/>
      <c r="G82" s="1470"/>
      <c r="H82" s="1470"/>
      <c r="I82" s="1470"/>
      <c r="J82" s="1470"/>
      <c r="K82" s="1470"/>
      <c r="L82" s="1470"/>
      <c r="M82" s="1470"/>
      <c r="N82" s="1470"/>
      <c r="O82" s="1470"/>
      <c r="P82" s="1470"/>
      <c r="Q82" s="1470"/>
      <c r="R82" s="1470"/>
      <c r="S82" s="1470"/>
      <c r="T82" s="1470"/>
      <c r="U82" s="1470"/>
      <c r="V82" s="1470"/>
      <c r="W82" s="1470"/>
      <c r="X82" s="1470"/>
      <c r="Y82" s="1470"/>
      <c r="Z82" s="1470"/>
      <c r="AA82" s="1470"/>
      <c r="AB82" s="1470"/>
      <c r="AC82" s="1470"/>
      <c r="AD82" s="1470"/>
      <c r="AE82" s="1470"/>
      <c r="AF82" s="1470"/>
      <c r="AG82" s="1470"/>
      <c r="AH82" s="1470"/>
      <c r="AI82" s="1470"/>
      <c r="AJ82" s="1470"/>
      <c r="AK82" s="1470"/>
      <c r="AL82" s="1470"/>
      <c r="AM82" s="1470"/>
      <c r="AN82" s="1470"/>
      <c r="AO82" s="1470"/>
      <c r="AP82" s="1470"/>
      <c r="AQ82" s="1470"/>
      <c r="AR82" s="1470"/>
      <c r="AS82" s="1470"/>
      <c r="AT82" s="1470"/>
      <c r="AU82" s="1470"/>
      <c r="AV82" s="1470"/>
      <c r="AW82" s="1470"/>
      <c r="AX82" s="1470"/>
      <c r="AY82" s="1470"/>
      <c r="AZ82" s="1470"/>
      <c r="BA82" s="1470"/>
      <c r="BB82" s="1470"/>
      <c r="BC82" s="1470"/>
      <c r="BD82" s="1470"/>
      <c r="BE82" s="1470"/>
      <c r="BF82" s="1470"/>
      <c r="BG82" s="1470"/>
      <c r="BH82" s="1470"/>
      <c r="BI82" s="1470"/>
      <c r="BJ82" s="1470"/>
      <c r="BK82" s="1470"/>
      <c r="BL82" s="1470"/>
      <c r="BM82" s="1470"/>
      <c r="BN82" s="1470"/>
      <c r="BO82" s="1470"/>
      <c r="BP82" s="1470"/>
      <c r="BQ82" s="1470"/>
      <c r="BR82" s="1470"/>
      <c r="BS82" s="1470"/>
      <c r="BT82" s="1470"/>
      <c r="BU82" s="1470"/>
      <c r="BV82" s="1470"/>
      <c r="BW82" s="1470"/>
      <c r="BX82" s="1470"/>
      <c r="BY82" s="1470"/>
      <c r="BZ82" s="1470"/>
      <c r="CA82" s="1470"/>
      <c r="CB82" s="1470"/>
      <c r="CC82" s="1470"/>
      <c r="CD82" s="1470"/>
      <c r="CE82" s="1470"/>
      <c r="CF82" s="1470"/>
      <c r="CG82" s="1470"/>
      <c r="CH82" s="1470"/>
      <c r="CI82" s="1470"/>
      <c r="CJ82" s="1470"/>
      <c r="CK82" s="1470"/>
      <c r="CL82" s="1470"/>
      <c r="CM82" s="1470"/>
      <c r="CN82" s="1470"/>
      <c r="CO82" s="1470"/>
      <c r="CP82" s="1470"/>
      <c r="CQ82" s="1470"/>
      <c r="CR82" s="1470"/>
      <c r="CS82" s="1470"/>
      <c r="CT82" s="1470"/>
      <c r="CU82" s="1470"/>
      <c r="CV82" s="1470"/>
    </row>
    <row r="83" spans="1:100" ht="16.5" customHeight="1" x14ac:dyDescent="0.2">
      <c r="A83" s="607" t="s">
        <v>649</v>
      </c>
    </row>
    <row r="84" spans="1:100" ht="16.5" customHeight="1" x14ac:dyDescent="0.2">
      <c r="A84" s="607" t="s">
        <v>650</v>
      </c>
    </row>
    <row r="85" spans="1:100" ht="16.5" customHeight="1" x14ac:dyDescent="0.2">
      <c r="A85" s="607" t="s">
        <v>651</v>
      </c>
    </row>
    <row r="86" spans="1:100" ht="16.5" customHeight="1" x14ac:dyDescent="0.2">
      <c r="A86" s="1469" t="s">
        <v>652</v>
      </c>
      <c r="B86" s="1470"/>
      <c r="C86" s="1470"/>
      <c r="D86" s="1470"/>
      <c r="E86" s="1470"/>
      <c r="F86" s="1470"/>
      <c r="G86" s="1470"/>
      <c r="H86" s="1470"/>
      <c r="I86" s="1470"/>
      <c r="J86" s="1470"/>
      <c r="K86" s="1470"/>
      <c r="L86" s="1470"/>
      <c r="M86" s="1470"/>
      <c r="N86" s="1470"/>
      <c r="O86" s="1470"/>
      <c r="P86" s="1470"/>
      <c r="Q86" s="1470"/>
      <c r="R86" s="1470"/>
      <c r="S86" s="1470"/>
      <c r="T86" s="1470"/>
      <c r="U86" s="1470"/>
      <c r="V86" s="1470"/>
      <c r="W86" s="1470"/>
      <c r="X86" s="1470"/>
      <c r="Y86" s="1470"/>
      <c r="Z86" s="1470"/>
      <c r="AA86" s="1470"/>
      <c r="AB86" s="1470"/>
      <c r="AC86" s="1470"/>
      <c r="AD86" s="1470"/>
      <c r="AE86" s="1470"/>
      <c r="AF86" s="1470"/>
      <c r="AG86" s="1470"/>
      <c r="AH86" s="1470"/>
      <c r="AI86" s="1470"/>
      <c r="AJ86" s="1470"/>
      <c r="AK86" s="1470"/>
      <c r="AL86" s="1470"/>
      <c r="AM86" s="1470"/>
      <c r="AN86" s="1470"/>
      <c r="AO86" s="1470"/>
      <c r="AP86" s="1470"/>
      <c r="AQ86" s="1470"/>
      <c r="AR86" s="1470"/>
      <c r="AS86" s="1470"/>
      <c r="AT86" s="1470"/>
      <c r="AU86" s="1470"/>
      <c r="AV86" s="1470"/>
      <c r="AW86" s="1470"/>
      <c r="AX86" s="1470"/>
      <c r="AY86" s="1470"/>
      <c r="AZ86" s="1470"/>
      <c r="BA86" s="1470"/>
      <c r="BB86" s="1470"/>
      <c r="BC86" s="1470"/>
      <c r="BD86" s="1470"/>
      <c r="BE86" s="1470"/>
      <c r="BF86" s="1470"/>
      <c r="BG86" s="1470"/>
      <c r="BH86" s="1470"/>
      <c r="BI86" s="1470"/>
      <c r="BJ86" s="1470"/>
      <c r="BK86" s="1470"/>
      <c r="BL86" s="1470"/>
      <c r="BM86" s="1470"/>
      <c r="BN86" s="1470"/>
      <c r="BO86" s="1470"/>
      <c r="BP86" s="1470"/>
      <c r="BQ86" s="1470"/>
      <c r="BR86" s="1470"/>
      <c r="BS86" s="1470"/>
      <c r="BT86" s="1470"/>
      <c r="BU86" s="1470"/>
      <c r="BV86" s="1470"/>
      <c r="BW86" s="1470"/>
      <c r="BX86" s="1470"/>
      <c r="BY86" s="1470"/>
      <c r="BZ86" s="1470"/>
      <c r="CA86" s="1470"/>
      <c r="CB86" s="1470"/>
      <c r="CC86" s="1470"/>
      <c r="CD86" s="1470"/>
      <c r="CE86" s="1470"/>
      <c r="CF86" s="1470"/>
      <c r="CG86" s="1470"/>
      <c r="CH86" s="1470"/>
      <c r="CI86" s="1470"/>
      <c r="CJ86" s="1470"/>
      <c r="CK86" s="1470"/>
      <c r="CL86" s="1470"/>
      <c r="CM86" s="1470"/>
      <c r="CN86" s="1470"/>
      <c r="CO86" s="1470"/>
      <c r="CP86" s="1470"/>
      <c r="CQ86" s="1470"/>
      <c r="CR86" s="1470"/>
      <c r="CS86" s="1470"/>
      <c r="CT86" s="1470"/>
      <c r="CU86" s="1470"/>
      <c r="CV86" s="1470"/>
    </row>
    <row r="87" spans="1:100" ht="16.5" customHeight="1" x14ac:dyDescent="0.2">
      <c r="A87" s="1470"/>
      <c r="B87" s="1470"/>
      <c r="C87" s="1470"/>
      <c r="D87" s="1470"/>
      <c r="E87" s="1470"/>
      <c r="F87" s="1470"/>
      <c r="G87" s="1470"/>
      <c r="H87" s="1470"/>
      <c r="I87" s="1470"/>
      <c r="J87" s="1470"/>
      <c r="K87" s="1470"/>
      <c r="L87" s="1470"/>
      <c r="M87" s="1470"/>
      <c r="N87" s="1470"/>
      <c r="O87" s="1470"/>
      <c r="P87" s="1470"/>
      <c r="Q87" s="1470"/>
      <c r="R87" s="1470"/>
      <c r="S87" s="1470"/>
      <c r="T87" s="1470"/>
      <c r="U87" s="1470"/>
      <c r="V87" s="1470"/>
      <c r="W87" s="1470"/>
      <c r="X87" s="1470"/>
      <c r="Y87" s="1470"/>
      <c r="Z87" s="1470"/>
      <c r="AA87" s="1470"/>
      <c r="AB87" s="1470"/>
      <c r="AC87" s="1470"/>
      <c r="AD87" s="1470"/>
      <c r="AE87" s="1470"/>
      <c r="AF87" s="1470"/>
      <c r="AG87" s="1470"/>
      <c r="AH87" s="1470"/>
      <c r="AI87" s="1470"/>
      <c r="AJ87" s="1470"/>
      <c r="AK87" s="1470"/>
      <c r="AL87" s="1470"/>
      <c r="AM87" s="1470"/>
      <c r="AN87" s="1470"/>
      <c r="AO87" s="1470"/>
      <c r="AP87" s="1470"/>
      <c r="AQ87" s="1470"/>
      <c r="AR87" s="1470"/>
      <c r="AS87" s="1470"/>
      <c r="AT87" s="1470"/>
      <c r="AU87" s="1470"/>
      <c r="AV87" s="1470"/>
      <c r="AW87" s="1470"/>
      <c r="AX87" s="1470"/>
      <c r="AY87" s="1470"/>
      <c r="AZ87" s="1470"/>
      <c r="BA87" s="1470"/>
      <c r="BB87" s="1470"/>
      <c r="BC87" s="1470"/>
      <c r="BD87" s="1470"/>
      <c r="BE87" s="1470"/>
      <c r="BF87" s="1470"/>
      <c r="BG87" s="1470"/>
      <c r="BH87" s="1470"/>
      <c r="BI87" s="1470"/>
      <c r="BJ87" s="1470"/>
      <c r="BK87" s="1470"/>
      <c r="BL87" s="1470"/>
      <c r="BM87" s="1470"/>
      <c r="BN87" s="1470"/>
      <c r="BO87" s="1470"/>
      <c r="BP87" s="1470"/>
      <c r="BQ87" s="1470"/>
      <c r="BR87" s="1470"/>
      <c r="BS87" s="1470"/>
      <c r="BT87" s="1470"/>
      <c r="BU87" s="1470"/>
      <c r="BV87" s="1470"/>
      <c r="BW87" s="1470"/>
      <c r="BX87" s="1470"/>
      <c r="BY87" s="1470"/>
      <c r="BZ87" s="1470"/>
      <c r="CA87" s="1470"/>
      <c r="CB87" s="1470"/>
      <c r="CC87" s="1470"/>
      <c r="CD87" s="1470"/>
      <c r="CE87" s="1470"/>
      <c r="CF87" s="1470"/>
      <c r="CG87" s="1470"/>
      <c r="CH87" s="1470"/>
      <c r="CI87" s="1470"/>
      <c r="CJ87" s="1470"/>
      <c r="CK87" s="1470"/>
      <c r="CL87" s="1470"/>
      <c r="CM87" s="1470"/>
      <c r="CN87" s="1470"/>
      <c r="CO87" s="1470"/>
      <c r="CP87" s="1470"/>
      <c r="CQ87" s="1470"/>
      <c r="CR87" s="1470"/>
      <c r="CS87" s="1470"/>
      <c r="CT87" s="1470"/>
      <c r="CU87" s="1470"/>
      <c r="CV87" s="1470"/>
    </row>
    <row r="88" spans="1:100" ht="16.5" customHeight="1" x14ac:dyDescent="0.2"/>
    <row r="89" spans="1:100" ht="16.5" customHeight="1" x14ac:dyDescent="0.2"/>
    <row r="90" spans="1:100" ht="16.5" customHeight="1" x14ac:dyDescent="0.2"/>
  </sheetData>
  <mergeCells count="383">
    <mergeCell ref="CB19:CH20"/>
    <mergeCell ref="CI19:CO20"/>
    <mergeCell ref="CP19:CV20"/>
    <mergeCell ref="F20:AX20"/>
    <mergeCell ref="AY37:BD37"/>
    <mergeCell ref="AY38:BD38"/>
    <mergeCell ref="BE37:BJ37"/>
    <mergeCell ref="BE38:BJ38"/>
    <mergeCell ref="BK37:BS37"/>
    <mergeCell ref="BU37:CA37"/>
    <mergeCell ref="CB37:CH37"/>
    <mergeCell ref="CI37:CO37"/>
    <mergeCell ref="CP37:CV37"/>
    <mergeCell ref="BK38:BS38"/>
    <mergeCell ref="BU38:CA38"/>
    <mergeCell ref="CB38:CH38"/>
    <mergeCell ref="CI38:CO38"/>
    <mergeCell ref="CP38:CV38"/>
    <mergeCell ref="CB25:CH26"/>
    <mergeCell ref="CI25:CO26"/>
    <mergeCell ref="CP25:CV26"/>
    <mergeCell ref="BK21:BS21"/>
    <mergeCell ref="BU21:CA21"/>
    <mergeCell ref="CB21:CH21"/>
    <mergeCell ref="BT53:BT54"/>
    <mergeCell ref="BT55:BT56"/>
    <mergeCell ref="A19:E20"/>
    <mergeCell ref="F19:AX19"/>
    <mergeCell ref="AY19:BD20"/>
    <mergeCell ref="BE19:BJ20"/>
    <mergeCell ref="BK19:BS20"/>
    <mergeCell ref="BT19:BT20"/>
    <mergeCell ref="BU19:CA20"/>
    <mergeCell ref="AY46:BD46"/>
    <mergeCell ref="BE46:BJ46"/>
    <mergeCell ref="BK46:BS46"/>
    <mergeCell ref="BU46:CA46"/>
    <mergeCell ref="AY47:BD47"/>
    <mergeCell ref="BE47:BJ47"/>
    <mergeCell ref="BK47:BS47"/>
    <mergeCell ref="BU47:CA47"/>
    <mergeCell ref="A33:E34"/>
    <mergeCell ref="F33:AX33"/>
    <mergeCell ref="A36:E36"/>
    <mergeCell ref="F36:AX36"/>
    <mergeCell ref="A35:E35"/>
    <mergeCell ref="BU25:CA26"/>
    <mergeCell ref="BE21:BJ21"/>
    <mergeCell ref="A29:E29"/>
    <mergeCell ref="F23:AX23"/>
    <mergeCell ref="F24:AX24"/>
    <mergeCell ref="F12:AX12"/>
    <mergeCell ref="F10:AX10"/>
    <mergeCell ref="AY10:BD11"/>
    <mergeCell ref="BE10:BJ11"/>
    <mergeCell ref="BK10:BS11"/>
    <mergeCell ref="F21:AX21"/>
    <mergeCell ref="AY25:BD26"/>
    <mergeCell ref="BE25:BJ26"/>
    <mergeCell ref="BK25:BS26"/>
    <mergeCell ref="AY21:BD21"/>
    <mergeCell ref="F25:AX25"/>
    <mergeCell ref="AY27:BD28"/>
    <mergeCell ref="BE27:BJ28"/>
    <mergeCell ref="BK27:BS28"/>
    <mergeCell ref="CP7:CV7"/>
    <mergeCell ref="A5:E5"/>
    <mergeCell ref="A7:E7"/>
    <mergeCell ref="A12:E12"/>
    <mergeCell ref="A13:E14"/>
    <mergeCell ref="A17:E18"/>
    <mergeCell ref="A21:E21"/>
    <mergeCell ref="A25:E26"/>
    <mergeCell ref="A27:E28"/>
    <mergeCell ref="A9:E9"/>
    <mergeCell ref="A10:E11"/>
    <mergeCell ref="A22:E24"/>
    <mergeCell ref="A8:E8"/>
    <mergeCell ref="A6:E6"/>
    <mergeCell ref="A15:E16"/>
    <mergeCell ref="BT10:BT11"/>
    <mergeCell ref="BT13:BT14"/>
    <mergeCell ref="BT15:BT16"/>
    <mergeCell ref="BT17:BT18"/>
    <mergeCell ref="BT22:BT24"/>
    <mergeCell ref="BT25:BT26"/>
    <mergeCell ref="BT27:BT28"/>
    <mergeCell ref="F27:AX27"/>
    <mergeCell ref="F22:AX22"/>
    <mergeCell ref="F7:AX7"/>
    <mergeCell ref="AY7:BD7"/>
    <mergeCell ref="BE7:BJ7"/>
    <mergeCell ref="BK7:BS7"/>
    <mergeCell ref="BU7:CA7"/>
    <mergeCell ref="CB7:CH7"/>
    <mergeCell ref="CI7:CO7"/>
    <mergeCell ref="A1:CV1"/>
    <mergeCell ref="A3:E3"/>
    <mergeCell ref="F3:AX3"/>
    <mergeCell ref="AY3:BD3"/>
    <mergeCell ref="BE3:BJ3"/>
    <mergeCell ref="BK3:BS3"/>
    <mergeCell ref="BU3:CV3"/>
    <mergeCell ref="A4:E4"/>
    <mergeCell ref="F4:AX4"/>
    <mergeCell ref="AY4:BD4"/>
    <mergeCell ref="BE4:BJ4"/>
    <mergeCell ref="BK4:BS4"/>
    <mergeCell ref="BU4:CA4"/>
    <mergeCell ref="CB4:CH4"/>
    <mergeCell ref="CI4:CO4"/>
    <mergeCell ref="CP4:CV4"/>
    <mergeCell ref="BT3:BT7"/>
    <mergeCell ref="F5:AX5"/>
    <mergeCell ref="AY5:BD5"/>
    <mergeCell ref="BE5:BJ5"/>
    <mergeCell ref="BK5:BS5"/>
    <mergeCell ref="BU5:CA5"/>
    <mergeCell ref="CB5:CH5"/>
    <mergeCell ref="CI5:CO5"/>
    <mergeCell ref="CP5:CV5"/>
    <mergeCell ref="F6:AX6"/>
    <mergeCell ref="AY6:BD6"/>
    <mergeCell ref="BE6:BJ6"/>
    <mergeCell ref="BK6:BS6"/>
    <mergeCell ref="BU6:CA6"/>
    <mergeCell ref="CB6:CH6"/>
    <mergeCell ref="CI6:CO6"/>
    <mergeCell ref="CP6:CV6"/>
    <mergeCell ref="F8:AX8"/>
    <mergeCell ref="AY8:BD8"/>
    <mergeCell ref="BE8:BJ8"/>
    <mergeCell ref="BK8:BS8"/>
    <mergeCell ref="BU8:CA8"/>
    <mergeCell ref="CB8:CH8"/>
    <mergeCell ref="CI8:CO8"/>
    <mergeCell ref="CP8:CV8"/>
    <mergeCell ref="CP9:CV9"/>
    <mergeCell ref="CI9:CO9"/>
    <mergeCell ref="BU10:CA11"/>
    <mergeCell ref="CB10:CH11"/>
    <mergeCell ref="CI10:CO11"/>
    <mergeCell ref="CP10:CV11"/>
    <mergeCell ref="F11:AX11"/>
    <mergeCell ref="F9:AX9"/>
    <mergeCell ref="AY9:BD9"/>
    <mergeCell ref="BE9:BJ9"/>
    <mergeCell ref="BK9:BS9"/>
    <mergeCell ref="BU9:CA9"/>
    <mergeCell ref="CB9:CH9"/>
    <mergeCell ref="CI15:CO16"/>
    <mergeCell ref="CP15:CV16"/>
    <mergeCell ref="F16:AX16"/>
    <mergeCell ref="AY12:BD12"/>
    <mergeCell ref="BE12:BJ12"/>
    <mergeCell ref="BK12:BS12"/>
    <mergeCell ref="BU12:CA12"/>
    <mergeCell ref="CB12:CH12"/>
    <mergeCell ref="CI12:CO12"/>
    <mergeCell ref="CP12:CV12"/>
    <mergeCell ref="CP17:CV18"/>
    <mergeCell ref="F18:AX18"/>
    <mergeCell ref="AY13:BD14"/>
    <mergeCell ref="BE13:BJ14"/>
    <mergeCell ref="BK13:BS14"/>
    <mergeCell ref="BU13:CA14"/>
    <mergeCell ref="CB13:CH14"/>
    <mergeCell ref="CI13:CO14"/>
    <mergeCell ref="CP13:CV14"/>
    <mergeCell ref="F14:AX14"/>
    <mergeCell ref="F13:AX13"/>
    <mergeCell ref="F17:AX17"/>
    <mergeCell ref="AY17:BD18"/>
    <mergeCell ref="BE17:BJ18"/>
    <mergeCell ref="BK17:BS18"/>
    <mergeCell ref="BU17:CA18"/>
    <mergeCell ref="CB17:CH18"/>
    <mergeCell ref="CI17:CO18"/>
    <mergeCell ref="F15:AX15"/>
    <mergeCell ref="AY15:BD16"/>
    <mergeCell ref="BE15:BJ16"/>
    <mergeCell ref="BK15:BS16"/>
    <mergeCell ref="BU15:CA16"/>
    <mergeCell ref="CB15:CH16"/>
    <mergeCell ref="CI21:CO21"/>
    <mergeCell ref="CP21:CV21"/>
    <mergeCell ref="AY22:BD24"/>
    <mergeCell ref="BE22:BJ24"/>
    <mergeCell ref="BK22:BS24"/>
    <mergeCell ref="BU22:CA24"/>
    <mergeCell ref="CB22:CH24"/>
    <mergeCell ref="CI22:CO24"/>
    <mergeCell ref="CP22:CV24"/>
    <mergeCell ref="BU27:CA28"/>
    <mergeCell ref="CB27:CH28"/>
    <mergeCell ref="CI27:CO28"/>
    <mergeCell ref="CP27:CV28"/>
    <mergeCell ref="AY29:BD29"/>
    <mergeCell ref="BE29:BJ29"/>
    <mergeCell ref="BK29:BS29"/>
    <mergeCell ref="BU29:CA29"/>
    <mergeCell ref="CB29:CH29"/>
    <mergeCell ref="CI29:CO29"/>
    <mergeCell ref="CP29:CV29"/>
    <mergeCell ref="AY30:BD30"/>
    <mergeCell ref="BE30:BJ30"/>
    <mergeCell ref="BK30:BS30"/>
    <mergeCell ref="BU30:CA30"/>
    <mergeCell ref="CB30:CH30"/>
    <mergeCell ref="CI30:CO30"/>
    <mergeCell ref="CP30:CV30"/>
    <mergeCell ref="A31:E32"/>
    <mergeCell ref="F31:AX31"/>
    <mergeCell ref="AY31:BD32"/>
    <mergeCell ref="BE31:BJ32"/>
    <mergeCell ref="BK31:BS32"/>
    <mergeCell ref="BU31:CA32"/>
    <mergeCell ref="CB31:CH32"/>
    <mergeCell ref="CI31:CO32"/>
    <mergeCell ref="CP31:CV32"/>
    <mergeCell ref="F32:AX32"/>
    <mergeCell ref="BT31:BT32"/>
    <mergeCell ref="A30:E30"/>
    <mergeCell ref="F30:AX30"/>
    <mergeCell ref="AY33:BD34"/>
    <mergeCell ref="BE33:BJ34"/>
    <mergeCell ref="BK33:BS34"/>
    <mergeCell ref="BU33:CA34"/>
    <mergeCell ref="CB33:CH34"/>
    <mergeCell ref="CI33:CO34"/>
    <mergeCell ref="CP33:CV34"/>
    <mergeCell ref="AY35:BD35"/>
    <mergeCell ref="BE35:BJ35"/>
    <mergeCell ref="BK35:BS35"/>
    <mergeCell ref="BU35:CA35"/>
    <mergeCell ref="CB35:CH35"/>
    <mergeCell ref="CI35:CO35"/>
    <mergeCell ref="CP35:CV35"/>
    <mergeCell ref="BT33:BT34"/>
    <mergeCell ref="AY36:BD36"/>
    <mergeCell ref="BE36:BJ36"/>
    <mergeCell ref="BK36:BS36"/>
    <mergeCell ref="BU36:CA36"/>
    <mergeCell ref="CB36:CH36"/>
    <mergeCell ref="CI36:CO36"/>
    <mergeCell ref="CP36:CV36"/>
    <mergeCell ref="A37:E38"/>
    <mergeCell ref="F37:AX37"/>
    <mergeCell ref="F38:AX38"/>
    <mergeCell ref="AY39:BD39"/>
    <mergeCell ref="BE39:BJ39"/>
    <mergeCell ref="BK39:BS39"/>
    <mergeCell ref="BU39:CA39"/>
    <mergeCell ref="CB39:CH39"/>
    <mergeCell ref="CI39:CO39"/>
    <mergeCell ref="CP39:CV39"/>
    <mergeCell ref="A40:E41"/>
    <mergeCell ref="F40:AX40"/>
    <mergeCell ref="AY40:BD41"/>
    <mergeCell ref="BE40:BJ41"/>
    <mergeCell ref="BK40:BS41"/>
    <mergeCell ref="BU40:CA41"/>
    <mergeCell ref="CB40:CH41"/>
    <mergeCell ref="CI40:CO41"/>
    <mergeCell ref="CP40:CV41"/>
    <mergeCell ref="F41:AX41"/>
    <mergeCell ref="A39:E39"/>
    <mergeCell ref="F39:AX39"/>
    <mergeCell ref="BT40:BT41"/>
    <mergeCell ref="A42:E42"/>
    <mergeCell ref="F42:AX42"/>
    <mergeCell ref="AY42:BD42"/>
    <mergeCell ref="BE42:BJ42"/>
    <mergeCell ref="BK42:BS42"/>
    <mergeCell ref="BU42:CA42"/>
    <mergeCell ref="CB42:CH42"/>
    <mergeCell ref="CI42:CO42"/>
    <mergeCell ref="CP42:CV42"/>
    <mergeCell ref="A43:E43"/>
    <mergeCell ref="F43:AX43"/>
    <mergeCell ref="AY43:BD43"/>
    <mergeCell ref="BE43:BJ43"/>
    <mergeCell ref="BK43:BS43"/>
    <mergeCell ref="BU43:CA43"/>
    <mergeCell ref="CB43:CH43"/>
    <mergeCell ref="CI43:CO43"/>
    <mergeCell ref="CP43:CV43"/>
    <mergeCell ref="A44:E45"/>
    <mergeCell ref="F44:AX44"/>
    <mergeCell ref="AY44:BD45"/>
    <mergeCell ref="BE44:BJ45"/>
    <mergeCell ref="BK44:BS45"/>
    <mergeCell ref="BU44:CA45"/>
    <mergeCell ref="CB44:CH45"/>
    <mergeCell ref="CI44:CO45"/>
    <mergeCell ref="CP44:CV45"/>
    <mergeCell ref="F45:AX45"/>
    <mergeCell ref="BT44:BT45"/>
    <mergeCell ref="A46:E47"/>
    <mergeCell ref="F46:AX46"/>
    <mergeCell ref="F47:AX47"/>
    <mergeCell ref="CB46:CH46"/>
    <mergeCell ref="CI46:CO46"/>
    <mergeCell ref="CP46:CV46"/>
    <mergeCell ref="CB47:CH47"/>
    <mergeCell ref="CI47:CO47"/>
    <mergeCell ref="CP47:CV47"/>
    <mergeCell ref="A48:E48"/>
    <mergeCell ref="F48:AX48"/>
    <mergeCell ref="AY48:BD48"/>
    <mergeCell ref="BE48:BJ48"/>
    <mergeCell ref="BK48:BS48"/>
    <mergeCell ref="BU48:CA48"/>
    <mergeCell ref="CB48:CH48"/>
    <mergeCell ref="CI48:CO48"/>
    <mergeCell ref="CP48:CV48"/>
    <mergeCell ref="CI51:CO52"/>
    <mergeCell ref="CP51:CV52"/>
    <mergeCell ref="F52:AX52"/>
    <mergeCell ref="F49:AX49"/>
    <mergeCell ref="AY49:BD50"/>
    <mergeCell ref="BE49:BJ50"/>
    <mergeCell ref="BK49:BS50"/>
    <mergeCell ref="BU49:CA50"/>
    <mergeCell ref="CB49:CH50"/>
    <mergeCell ref="CI49:CO50"/>
    <mergeCell ref="CP49:CV50"/>
    <mergeCell ref="F50:AX50"/>
    <mergeCell ref="BT49:BT50"/>
    <mergeCell ref="BT51:BT52"/>
    <mergeCell ref="AF63:AZ63"/>
    <mergeCell ref="BB63:BW63"/>
    <mergeCell ref="F55:AX55"/>
    <mergeCell ref="AY55:BD56"/>
    <mergeCell ref="BE55:BJ56"/>
    <mergeCell ref="BK55:BS56"/>
    <mergeCell ref="BU55:CA56"/>
    <mergeCell ref="CB55:CH56"/>
    <mergeCell ref="CI55:CO56"/>
    <mergeCell ref="W60:AQ60"/>
    <mergeCell ref="AS60:BF60"/>
    <mergeCell ref="BH60:CC60"/>
    <mergeCell ref="W61:AQ61"/>
    <mergeCell ref="AS61:BF61"/>
    <mergeCell ref="BH61:CC61"/>
    <mergeCell ref="J63:AD63"/>
    <mergeCell ref="F56:AX56"/>
    <mergeCell ref="A70:CV75"/>
    <mergeCell ref="A76:CV80"/>
    <mergeCell ref="A81:CV82"/>
    <mergeCell ref="A86:CV87"/>
    <mergeCell ref="A68:CV69"/>
    <mergeCell ref="J64:AD64"/>
    <mergeCell ref="AF64:AZ64"/>
    <mergeCell ref="BB64:BW64"/>
    <mergeCell ref="H66:R66"/>
    <mergeCell ref="S66:T66"/>
    <mergeCell ref="U66:W66"/>
    <mergeCell ref="C66:E66"/>
    <mergeCell ref="CW13:CW14"/>
    <mergeCell ref="A49:E52"/>
    <mergeCell ref="A53:E56"/>
    <mergeCell ref="F35:AX35"/>
    <mergeCell ref="F34:AX34"/>
    <mergeCell ref="F29:AX29"/>
    <mergeCell ref="F28:AX28"/>
    <mergeCell ref="F26:AX26"/>
    <mergeCell ref="CP55:CV56"/>
    <mergeCell ref="F53:AX53"/>
    <mergeCell ref="AY53:BD54"/>
    <mergeCell ref="BE53:BJ54"/>
    <mergeCell ref="BK53:BS54"/>
    <mergeCell ref="BU53:CA54"/>
    <mergeCell ref="CB53:CH54"/>
    <mergeCell ref="CI53:CO54"/>
    <mergeCell ref="CP53:CV54"/>
    <mergeCell ref="F54:AX54"/>
    <mergeCell ref="F51:AX51"/>
    <mergeCell ref="AY51:BD52"/>
    <mergeCell ref="BE51:BJ52"/>
    <mergeCell ref="BK51:BS52"/>
    <mergeCell ref="BU51:CA52"/>
    <mergeCell ref="CB51:CH52"/>
  </mergeCells>
  <phoneticPr fontId="12" type="noConversion"/>
  <pageMargins left="0.39370078740157483" right="0.19685039370078741" top="0.59055118110236227" bottom="0.39370078740157483" header="0.51181102362204722" footer="0.51181102362204722"/>
  <pageSetup paperSize="9" scale="59" fitToHeight="10"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Лист39">
    <tabColor theme="0"/>
    <pageSetUpPr fitToPage="1"/>
  </sheetPr>
  <dimension ref="A1:N38"/>
  <sheetViews>
    <sheetView view="pageBreakPreview" zoomScale="80" zoomScaleNormal="100" zoomScaleSheetLayoutView="80" workbookViewId="0">
      <selection activeCell="A38" sqref="A38:XFD38"/>
    </sheetView>
  </sheetViews>
  <sheetFormatPr defaultColWidth="9.140625" defaultRowHeight="12.75" x14ac:dyDescent="0.2"/>
  <cols>
    <col min="1" max="1" width="7.5703125" style="170" customWidth="1"/>
    <col min="2" max="2" width="37.42578125" style="107" customWidth="1"/>
    <col min="3" max="11" width="10.7109375" style="107" customWidth="1"/>
    <col min="12" max="12" width="11.28515625" style="107" customWidth="1"/>
    <col min="13" max="16384" width="9.140625" style="107"/>
  </cols>
  <sheetData>
    <row r="1" spans="1:14" s="159" customFormat="1" ht="15.6" customHeight="1" x14ac:dyDescent="0.2">
      <c r="A1" s="1970" t="s">
        <v>687</v>
      </c>
      <c r="B1" s="1970"/>
      <c r="C1" s="1970"/>
      <c r="D1" s="1970"/>
      <c r="E1" s="1970"/>
      <c r="F1" s="1970"/>
      <c r="G1" s="1970"/>
      <c r="H1" s="1970"/>
      <c r="I1" s="1970"/>
      <c r="J1" s="1970"/>
      <c r="K1" s="1970"/>
      <c r="L1" s="1970"/>
    </row>
    <row r="2" spans="1:14" s="300" customFormat="1" ht="15.6" customHeight="1" x14ac:dyDescent="0.2">
      <c r="A2" s="2098"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2098"/>
      <c r="C2" s="2098"/>
      <c r="D2" s="2098"/>
      <c r="E2" s="2098"/>
      <c r="F2" s="2098"/>
      <c r="G2" s="2098"/>
      <c r="H2" s="2098"/>
      <c r="I2" s="2098"/>
      <c r="J2" s="2098"/>
      <c r="K2" s="2098"/>
      <c r="L2" s="2098"/>
      <c r="M2" s="416"/>
      <c r="N2" s="299"/>
    </row>
    <row r="3" spans="1:14" s="301" customFormat="1" ht="19.5" customHeight="1" thickBot="1" x14ac:dyDescent="0.25">
      <c r="A3" s="2099" t="str">
        <f>+'Прилож.№ 1_Раздел1'!B17</f>
        <v>14 октября</v>
      </c>
      <c r="B3" s="2099"/>
      <c r="C3" s="2099"/>
      <c r="D3" s="2099"/>
      <c r="E3" s="2099"/>
      <c r="F3" s="2099"/>
      <c r="G3" s="2099"/>
      <c r="H3" s="2099"/>
      <c r="I3" s="2099"/>
      <c r="J3" s="2099"/>
      <c r="K3" s="2099"/>
    </row>
    <row r="4" spans="1:14" s="159" customFormat="1" ht="16.5" hidden="1" thickBot="1" x14ac:dyDescent="0.25">
      <c r="A4" s="1778"/>
      <c r="B4" s="1778"/>
      <c r="C4" s="1778"/>
      <c r="D4" s="1778"/>
      <c r="E4" s="1778"/>
      <c r="F4" s="1778"/>
    </row>
    <row r="5" spans="1:14" ht="13.15" customHeight="1" x14ac:dyDescent="0.2">
      <c r="A5" s="1809" t="s">
        <v>423</v>
      </c>
      <c r="B5" s="1810"/>
      <c r="C5" s="1810"/>
      <c r="D5" s="1810"/>
      <c r="E5" s="1810"/>
      <c r="F5" s="1810"/>
      <c r="G5" s="1811"/>
      <c r="H5" s="1817" t="s">
        <v>422</v>
      </c>
      <c r="I5" s="1819" t="s">
        <v>209</v>
      </c>
      <c r="J5" s="1820"/>
      <c r="K5" s="1821"/>
    </row>
    <row r="6" spans="1:14" x14ac:dyDescent="0.2">
      <c r="A6" s="1812"/>
      <c r="B6" s="1813"/>
      <c r="C6" s="1813"/>
      <c r="D6" s="1813"/>
      <c r="E6" s="1813"/>
      <c r="F6" s="1813"/>
      <c r="G6" s="1814"/>
      <c r="H6" s="1818"/>
      <c r="I6" s="324" t="s">
        <v>526</v>
      </c>
      <c r="J6" s="324" t="s">
        <v>525</v>
      </c>
      <c r="K6" s="289" t="s">
        <v>525</v>
      </c>
    </row>
    <row r="7" spans="1:14" ht="13.15" customHeight="1" thickBot="1" x14ac:dyDescent="0.25">
      <c r="A7" s="2239">
        <v>1</v>
      </c>
      <c r="B7" s="2240"/>
      <c r="C7" s="2240"/>
      <c r="D7" s="2240"/>
      <c r="E7" s="2240"/>
      <c r="F7" s="2240"/>
      <c r="G7" s="2241"/>
      <c r="H7" s="290">
        <v>2</v>
      </c>
      <c r="I7" s="290">
        <v>3</v>
      </c>
      <c r="J7" s="290">
        <v>4</v>
      </c>
      <c r="K7" s="291">
        <v>5</v>
      </c>
    </row>
    <row r="8" spans="1:14" ht="13.15" customHeight="1" x14ac:dyDescent="0.2">
      <c r="A8" s="2310" t="s">
        <v>746</v>
      </c>
      <c r="B8" s="2311"/>
      <c r="C8" s="2311"/>
      <c r="D8" s="2311"/>
      <c r="E8" s="2311"/>
      <c r="F8" s="2311"/>
      <c r="G8" s="2312"/>
      <c r="H8" s="323"/>
      <c r="I8" s="165">
        <f>+I10+I11+I12</f>
        <v>0</v>
      </c>
      <c r="J8" s="165">
        <f t="shared" ref="J8:K8" si="0">+J10+J11+J12</f>
        <v>0</v>
      </c>
      <c r="K8" s="393">
        <f t="shared" si="0"/>
        <v>0</v>
      </c>
    </row>
    <row r="9" spans="1:14" ht="13.15" customHeight="1" x14ac:dyDescent="0.2">
      <c r="A9" s="2313" t="s">
        <v>421</v>
      </c>
      <c r="B9" s="2314"/>
      <c r="C9" s="2314"/>
      <c r="D9" s="2314"/>
      <c r="E9" s="2314"/>
      <c r="F9" s="2314"/>
      <c r="G9" s="2315"/>
      <c r="H9" s="155"/>
      <c r="I9" s="100"/>
      <c r="J9" s="100"/>
      <c r="K9" s="292"/>
    </row>
    <row r="10" spans="1:14" ht="14.25" customHeight="1" x14ac:dyDescent="0.2">
      <c r="A10" s="2313" t="s">
        <v>347</v>
      </c>
      <c r="B10" s="2314"/>
      <c r="C10" s="2314"/>
      <c r="D10" s="2314"/>
      <c r="E10" s="2314"/>
      <c r="F10" s="2314"/>
      <c r="G10" s="2315"/>
      <c r="H10" s="155">
        <v>4</v>
      </c>
      <c r="I10" s="100">
        <f>+E24</f>
        <v>0</v>
      </c>
      <c r="J10" s="100">
        <f>+H24</f>
        <v>0</v>
      </c>
      <c r="K10" s="292">
        <f>+K24</f>
        <v>0</v>
      </c>
    </row>
    <row r="11" spans="1:14" ht="14.25" customHeight="1" x14ac:dyDescent="0.2">
      <c r="A11" s="2313" t="s">
        <v>348</v>
      </c>
      <c r="B11" s="2314"/>
      <c r="C11" s="2314"/>
      <c r="D11" s="2314"/>
      <c r="E11" s="2314"/>
      <c r="F11" s="2314"/>
      <c r="G11" s="2315"/>
      <c r="H11" s="155">
        <v>5</v>
      </c>
      <c r="I11" s="100">
        <f>+E30</f>
        <v>0</v>
      </c>
      <c r="J11" s="100">
        <f>+H30</f>
        <v>0</v>
      </c>
      <c r="K11" s="292">
        <f>+K30</f>
        <v>0</v>
      </c>
    </row>
    <row r="12" spans="1:14" ht="14.25" customHeight="1" thickBot="1" x14ac:dyDescent="0.25">
      <c r="A12" s="2323" t="s">
        <v>349</v>
      </c>
      <c r="B12" s="2324"/>
      <c r="C12" s="2324"/>
      <c r="D12" s="2324"/>
      <c r="E12" s="2324"/>
      <c r="F12" s="2324"/>
      <c r="G12" s="2325"/>
      <c r="H12" s="293">
        <v>2</v>
      </c>
      <c r="I12" s="283">
        <f>+E36</f>
        <v>0</v>
      </c>
      <c r="J12" s="283">
        <f>+H36</f>
        <v>0</v>
      </c>
      <c r="K12" s="294">
        <f>+K36</f>
        <v>0</v>
      </c>
    </row>
    <row r="13" spans="1:14" s="160" customFormat="1" ht="14.25" customHeight="1" x14ac:dyDescent="0.2">
      <c r="A13" s="154" t="s">
        <v>345</v>
      </c>
      <c r="B13" s="2218" t="s">
        <v>747</v>
      </c>
      <c r="C13" s="2218"/>
      <c r="D13" s="2218"/>
      <c r="E13" s="2218"/>
      <c r="F13" s="2218"/>
    </row>
    <row r="14" spans="1:14" s="160" customFormat="1" ht="14.25" customHeight="1" x14ac:dyDescent="0.2">
      <c r="A14" s="154" t="s">
        <v>346</v>
      </c>
      <c r="B14" s="1799" t="s">
        <v>672</v>
      </c>
      <c r="C14" s="1799"/>
      <c r="D14" s="1799"/>
      <c r="E14" s="1799"/>
      <c r="F14" s="1799"/>
    </row>
    <row r="15" spans="1:14" ht="14.25" customHeight="1" thickBot="1" x14ac:dyDescent="0.25">
      <c r="A15" s="1799" t="s">
        <v>744</v>
      </c>
      <c r="B15" s="1799"/>
      <c r="C15" s="1799"/>
      <c r="D15" s="1799"/>
      <c r="E15" s="1799"/>
      <c r="F15" s="1799"/>
    </row>
    <row r="16" spans="1:14" ht="15" customHeight="1" thickBot="1" x14ac:dyDescent="0.25">
      <c r="A16" s="2278" t="s">
        <v>422</v>
      </c>
      <c r="B16" s="2279" t="s">
        <v>748</v>
      </c>
      <c r="C16" s="2328" t="s">
        <v>209</v>
      </c>
      <c r="D16" s="2293"/>
      <c r="E16" s="2293"/>
      <c r="F16" s="2293"/>
      <c r="G16" s="2293"/>
      <c r="H16" s="2293"/>
      <c r="I16" s="2293"/>
      <c r="J16" s="2293"/>
      <c r="K16" s="2329"/>
    </row>
    <row r="17" spans="1:11" ht="15" customHeight="1" x14ac:dyDescent="0.2">
      <c r="A17" s="2417"/>
      <c r="B17" s="2326"/>
      <c r="C17" s="2330" t="s">
        <v>526</v>
      </c>
      <c r="D17" s="2278"/>
      <c r="E17" s="2279"/>
      <c r="F17" s="2277" t="s">
        <v>526</v>
      </c>
      <c r="G17" s="2278"/>
      <c r="H17" s="2279"/>
      <c r="I17" s="2277" t="s">
        <v>526</v>
      </c>
      <c r="J17" s="2278"/>
      <c r="K17" s="2279"/>
    </row>
    <row r="18" spans="1:11" ht="40.15" customHeight="1" thickBot="1" x14ac:dyDescent="0.25">
      <c r="A18" s="2418"/>
      <c r="B18" s="2416"/>
      <c r="C18" s="445" t="s">
        <v>31</v>
      </c>
      <c r="D18" s="329" t="s">
        <v>32</v>
      </c>
      <c r="E18" s="446" t="s">
        <v>221</v>
      </c>
      <c r="F18" s="447" t="s">
        <v>31</v>
      </c>
      <c r="G18" s="329" t="s">
        <v>32</v>
      </c>
      <c r="H18" s="446" t="s">
        <v>221</v>
      </c>
      <c r="I18" s="447" t="s">
        <v>31</v>
      </c>
      <c r="J18" s="329" t="s">
        <v>32</v>
      </c>
      <c r="K18" s="446" t="s">
        <v>221</v>
      </c>
    </row>
    <row r="19" spans="1:11" ht="13.9" customHeight="1" thickBot="1" x14ac:dyDescent="0.25">
      <c r="A19" s="449">
        <v>2</v>
      </c>
      <c r="B19" s="453">
        <v>3</v>
      </c>
      <c r="C19" s="450">
        <v>4</v>
      </c>
      <c r="D19" s="451">
        <v>5</v>
      </c>
      <c r="E19" s="452">
        <v>6</v>
      </c>
      <c r="F19" s="448">
        <v>4</v>
      </c>
      <c r="G19" s="451">
        <v>5</v>
      </c>
      <c r="H19" s="452">
        <v>6</v>
      </c>
      <c r="I19" s="448">
        <v>4</v>
      </c>
      <c r="J19" s="451">
        <v>5</v>
      </c>
      <c r="K19" s="452">
        <v>6</v>
      </c>
    </row>
    <row r="20" spans="1:11" x14ac:dyDescent="0.2">
      <c r="A20" s="2419">
        <v>4</v>
      </c>
      <c r="B20" s="437"/>
      <c r="C20" s="376"/>
      <c r="D20" s="428"/>
      <c r="E20" s="429">
        <f>ROUND(C20*D20,2)</f>
        <v>0</v>
      </c>
      <c r="F20" s="374"/>
      <c r="G20" s="428"/>
      <c r="H20" s="429">
        <f>ROUND(F20*G20,2)</f>
        <v>0</v>
      </c>
      <c r="I20" s="374"/>
      <c r="J20" s="428"/>
      <c r="K20" s="429">
        <f>ROUND(I20*J20,2)</f>
        <v>0</v>
      </c>
    </row>
    <row r="21" spans="1:11" x14ac:dyDescent="0.2">
      <c r="A21" s="2420"/>
      <c r="B21" s="436"/>
      <c r="C21" s="423"/>
      <c r="D21" s="322"/>
      <c r="E21" s="305">
        <f t="shared" ref="E21:E34" si="1">ROUND(C21*D21,2)</f>
        <v>0</v>
      </c>
      <c r="F21" s="424"/>
      <c r="G21" s="322"/>
      <c r="H21" s="305">
        <f t="shared" ref="H21:H22" si="2">ROUND(F21*G21,2)</f>
        <v>0</v>
      </c>
      <c r="I21" s="424"/>
      <c r="J21" s="322"/>
      <c r="K21" s="305">
        <f t="shared" ref="K21:K22" si="3">ROUND(I21*J21,2)</f>
        <v>0</v>
      </c>
    </row>
    <row r="22" spans="1:11" x14ac:dyDescent="0.2">
      <c r="A22" s="2420"/>
      <c r="B22" s="436"/>
      <c r="C22" s="423"/>
      <c r="D22" s="322"/>
      <c r="E22" s="305">
        <f t="shared" si="1"/>
        <v>0</v>
      </c>
      <c r="F22" s="424"/>
      <c r="G22" s="322"/>
      <c r="H22" s="305">
        <f t="shared" si="2"/>
        <v>0</v>
      </c>
      <c r="I22" s="424"/>
      <c r="J22" s="322"/>
      <c r="K22" s="305">
        <f t="shared" si="3"/>
        <v>0</v>
      </c>
    </row>
    <row r="23" spans="1:11" x14ac:dyDescent="0.2">
      <c r="A23" s="2420"/>
      <c r="B23" s="436"/>
      <c r="C23" s="423"/>
      <c r="D23" s="322"/>
      <c r="E23" s="305">
        <f>ROUND(C23*D23,2)</f>
        <v>0</v>
      </c>
      <c r="F23" s="424"/>
      <c r="G23" s="322"/>
      <c r="H23" s="305">
        <f>ROUND(F23*G23,2)</f>
        <v>0</v>
      </c>
      <c r="I23" s="424"/>
      <c r="J23" s="322"/>
      <c r="K23" s="305">
        <f>ROUND(I23*J23,2)</f>
        <v>0</v>
      </c>
    </row>
    <row r="24" spans="1:11" ht="13.5" thickBot="1" x14ac:dyDescent="0.25">
      <c r="A24" s="2421"/>
      <c r="B24" s="438" t="s">
        <v>170</v>
      </c>
      <c r="C24" s="388"/>
      <c r="D24" s="432"/>
      <c r="E24" s="433">
        <f>SUM(E20:E23)</f>
        <v>0</v>
      </c>
      <c r="F24" s="391"/>
      <c r="G24" s="432"/>
      <c r="H24" s="433">
        <f>SUM(H20:H23)</f>
        <v>0</v>
      </c>
      <c r="I24" s="391"/>
      <c r="J24" s="432"/>
      <c r="K24" s="433">
        <f>SUM(K20:K23)</f>
        <v>0</v>
      </c>
    </row>
    <row r="25" spans="1:11" x14ac:dyDescent="0.2">
      <c r="A25" s="2419">
        <v>5</v>
      </c>
      <c r="B25" s="437"/>
      <c r="C25" s="434"/>
      <c r="D25" s="426"/>
      <c r="E25" s="427">
        <f t="shared" si="1"/>
        <v>0</v>
      </c>
      <c r="F25" s="425"/>
      <c r="G25" s="426"/>
      <c r="H25" s="427">
        <f t="shared" ref="H25:H29" si="4">ROUND(F25*G25,2)</f>
        <v>0</v>
      </c>
      <c r="I25" s="425"/>
      <c r="J25" s="426"/>
      <c r="K25" s="427">
        <f t="shared" ref="K25:K29" si="5">ROUND(I25*J25,2)</f>
        <v>0</v>
      </c>
    </row>
    <row r="26" spans="1:11" x14ac:dyDescent="0.2">
      <c r="A26" s="2420"/>
      <c r="B26" s="436"/>
      <c r="C26" s="423"/>
      <c r="D26" s="322"/>
      <c r="E26" s="305">
        <f t="shared" si="1"/>
        <v>0</v>
      </c>
      <c r="F26" s="424"/>
      <c r="G26" s="322"/>
      <c r="H26" s="305">
        <f t="shared" si="4"/>
        <v>0</v>
      </c>
      <c r="I26" s="424"/>
      <c r="J26" s="322"/>
      <c r="K26" s="305">
        <f t="shared" si="5"/>
        <v>0</v>
      </c>
    </row>
    <row r="27" spans="1:11" x14ac:dyDescent="0.2">
      <c r="A27" s="2420"/>
      <c r="B27" s="436"/>
      <c r="C27" s="423"/>
      <c r="D27" s="322"/>
      <c r="E27" s="305">
        <f t="shared" si="1"/>
        <v>0</v>
      </c>
      <c r="F27" s="424"/>
      <c r="G27" s="322"/>
      <c r="H27" s="305">
        <f t="shared" si="4"/>
        <v>0</v>
      </c>
      <c r="I27" s="424"/>
      <c r="J27" s="322"/>
      <c r="K27" s="305">
        <f t="shared" si="5"/>
        <v>0</v>
      </c>
    </row>
    <row r="28" spans="1:11" x14ac:dyDescent="0.2">
      <c r="A28" s="2420"/>
      <c r="B28" s="436"/>
      <c r="C28" s="423"/>
      <c r="D28" s="322"/>
      <c r="E28" s="305">
        <f t="shared" si="1"/>
        <v>0</v>
      </c>
      <c r="F28" s="424"/>
      <c r="G28" s="322"/>
      <c r="H28" s="305">
        <f t="shared" si="4"/>
        <v>0</v>
      </c>
      <c r="I28" s="424"/>
      <c r="J28" s="322"/>
      <c r="K28" s="305">
        <f t="shared" si="5"/>
        <v>0</v>
      </c>
    </row>
    <row r="29" spans="1:11" x14ac:dyDescent="0.2">
      <c r="A29" s="2420"/>
      <c r="B29" s="436"/>
      <c r="C29" s="423"/>
      <c r="D29" s="322"/>
      <c r="E29" s="305">
        <f t="shared" si="1"/>
        <v>0</v>
      </c>
      <c r="F29" s="424"/>
      <c r="G29" s="322"/>
      <c r="H29" s="305">
        <f t="shared" si="4"/>
        <v>0</v>
      </c>
      <c r="I29" s="424"/>
      <c r="J29" s="322"/>
      <c r="K29" s="305">
        <f t="shared" si="5"/>
        <v>0</v>
      </c>
    </row>
    <row r="30" spans="1:11" ht="13.5" thickBot="1" x14ac:dyDescent="0.25">
      <c r="A30" s="2421"/>
      <c r="B30" s="438" t="s">
        <v>170</v>
      </c>
      <c r="C30" s="435"/>
      <c r="D30" s="431"/>
      <c r="E30" s="433">
        <f>SUM(E25:E29)</f>
        <v>0</v>
      </c>
      <c r="F30" s="430"/>
      <c r="G30" s="431"/>
      <c r="H30" s="433">
        <f>SUM(H25:H29)</f>
        <v>0</v>
      </c>
      <c r="I30" s="430"/>
      <c r="J30" s="431"/>
      <c r="K30" s="433">
        <f>SUM(K25:K29)</f>
        <v>0</v>
      </c>
    </row>
    <row r="31" spans="1:11" x14ac:dyDescent="0.2">
      <c r="A31" s="2419">
        <v>2</v>
      </c>
      <c r="B31" s="437"/>
      <c r="C31" s="376"/>
      <c r="D31" s="428"/>
      <c r="E31" s="429">
        <f t="shared" si="1"/>
        <v>0</v>
      </c>
      <c r="F31" s="374"/>
      <c r="G31" s="428"/>
      <c r="H31" s="429">
        <f t="shared" ref="H31:H34" si="6">ROUND(F31*G31,2)</f>
        <v>0</v>
      </c>
      <c r="I31" s="374"/>
      <c r="J31" s="428"/>
      <c r="K31" s="429">
        <f t="shared" ref="K31:K34" si="7">ROUND(I31*J31,2)</f>
        <v>0</v>
      </c>
    </row>
    <row r="32" spans="1:11" x14ac:dyDescent="0.2">
      <c r="A32" s="2420"/>
      <c r="B32" s="436"/>
      <c r="C32" s="434"/>
      <c r="D32" s="426"/>
      <c r="E32" s="305">
        <f t="shared" si="1"/>
        <v>0</v>
      </c>
      <c r="F32" s="425"/>
      <c r="G32" s="426"/>
      <c r="H32" s="305">
        <f t="shared" si="6"/>
        <v>0</v>
      </c>
      <c r="I32" s="425"/>
      <c r="J32" s="426"/>
      <c r="K32" s="305">
        <f t="shared" si="7"/>
        <v>0</v>
      </c>
    </row>
    <row r="33" spans="1:12" x14ac:dyDescent="0.2">
      <c r="A33" s="2420"/>
      <c r="B33" s="436"/>
      <c r="C33" s="434"/>
      <c r="D33" s="426"/>
      <c r="E33" s="305">
        <f t="shared" si="1"/>
        <v>0</v>
      </c>
      <c r="F33" s="425"/>
      <c r="G33" s="426"/>
      <c r="H33" s="305">
        <f t="shared" si="6"/>
        <v>0</v>
      </c>
      <c r="I33" s="425"/>
      <c r="J33" s="426"/>
      <c r="K33" s="305">
        <f t="shared" si="7"/>
        <v>0</v>
      </c>
    </row>
    <row r="34" spans="1:12" x14ac:dyDescent="0.2">
      <c r="A34" s="2420"/>
      <c r="B34" s="436"/>
      <c r="C34" s="434"/>
      <c r="D34" s="426"/>
      <c r="E34" s="305">
        <f t="shared" si="1"/>
        <v>0</v>
      </c>
      <c r="F34" s="425"/>
      <c r="G34" s="426"/>
      <c r="H34" s="305">
        <f t="shared" si="6"/>
        <v>0</v>
      </c>
      <c r="I34" s="425"/>
      <c r="J34" s="426"/>
      <c r="K34" s="305">
        <f t="shared" si="7"/>
        <v>0</v>
      </c>
    </row>
    <row r="35" spans="1:12" x14ac:dyDescent="0.2">
      <c r="A35" s="2420"/>
      <c r="B35" s="436"/>
      <c r="C35" s="423"/>
      <c r="D35" s="322"/>
      <c r="E35" s="305">
        <f>ROUND(C35*D35,2)</f>
        <v>0</v>
      </c>
      <c r="F35" s="424"/>
      <c r="G35" s="322"/>
      <c r="H35" s="305">
        <f>ROUND(F35*G35,2)</f>
        <v>0</v>
      </c>
      <c r="I35" s="424"/>
      <c r="J35" s="322"/>
      <c r="K35" s="305">
        <f>ROUND(I35*J35,2)</f>
        <v>0</v>
      </c>
    </row>
    <row r="36" spans="1:12" ht="13.5" thickBot="1" x14ac:dyDescent="0.25">
      <c r="A36" s="2421"/>
      <c r="B36" s="438" t="s">
        <v>170</v>
      </c>
      <c r="C36" s="435"/>
      <c r="D36" s="431"/>
      <c r="E36" s="433">
        <f>SUM(E31:E35)</f>
        <v>0</v>
      </c>
      <c r="F36" s="430"/>
      <c r="G36" s="431"/>
      <c r="H36" s="433">
        <f>SUM(H31:H35)</f>
        <v>0</v>
      </c>
      <c r="I36" s="430"/>
      <c r="J36" s="431"/>
      <c r="K36" s="433">
        <f>SUM(K31:K35)</f>
        <v>0</v>
      </c>
    </row>
    <row r="37" spans="1:12" ht="13.5" thickBot="1" x14ac:dyDescent="0.25">
      <c r="A37" s="439"/>
      <c r="B37" s="440" t="s">
        <v>185</v>
      </c>
      <c r="C37" s="441" t="s">
        <v>187</v>
      </c>
      <c r="D37" s="442" t="s">
        <v>187</v>
      </c>
      <c r="E37" s="443">
        <f>+E36+E30+E24</f>
        <v>0</v>
      </c>
      <c r="F37" s="444" t="s">
        <v>187</v>
      </c>
      <c r="G37" s="442" t="s">
        <v>187</v>
      </c>
      <c r="H37" s="443">
        <f>+H36+H30+H24</f>
        <v>0</v>
      </c>
      <c r="I37" s="444" t="s">
        <v>187</v>
      </c>
      <c r="J37" s="442" t="s">
        <v>187</v>
      </c>
      <c r="K37" s="443">
        <f>+K36+K30+K24</f>
        <v>0</v>
      </c>
    </row>
    <row r="38" spans="1:12" s="455" customFormat="1" ht="26.45" customHeight="1" x14ac:dyDescent="0.2">
      <c r="A38" s="2424"/>
      <c r="B38" s="2424"/>
      <c r="F38" s="456"/>
      <c r="I38" s="456"/>
      <c r="L38" s="456"/>
    </row>
  </sheetData>
  <mergeCells count="26">
    <mergeCell ref="A20:A24"/>
    <mergeCell ref="A25:A30"/>
    <mergeCell ref="A31:A36"/>
    <mergeCell ref="A38:B38"/>
    <mergeCell ref="A1:L1"/>
    <mergeCell ref="A2:L2"/>
    <mergeCell ref="A16:A18"/>
    <mergeCell ref="B16:B18"/>
    <mergeCell ref="C16:K16"/>
    <mergeCell ref="C17:E17"/>
    <mergeCell ref="F17:H17"/>
    <mergeCell ref="I17:K17"/>
    <mergeCell ref="A11:G11"/>
    <mergeCell ref="A12:G12"/>
    <mergeCell ref="B13:F13"/>
    <mergeCell ref="A15:F15"/>
    <mergeCell ref="A4:F4"/>
    <mergeCell ref="A3:K3"/>
    <mergeCell ref="A5:G6"/>
    <mergeCell ref="H5:H6"/>
    <mergeCell ref="B14:F14"/>
    <mergeCell ref="I5:K5"/>
    <mergeCell ref="A7:G7"/>
    <mergeCell ref="A8:G8"/>
    <mergeCell ref="A9:G9"/>
    <mergeCell ref="A10:G10"/>
  </mergeCells>
  <pageMargins left="0.70866141732283472" right="0.70866141732283472" top="0.74803149606299213" bottom="0.74803149606299213" header="0.31496062992125984" footer="0.31496062992125984"/>
  <pageSetup paperSize="9" scale="94" fitToHeight="1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Лист40">
    <tabColor theme="0"/>
    <pageSetUpPr fitToPage="1"/>
  </sheetPr>
  <dimension ref="A1:M38"/>
  <sheetViews>
    <sheetView view="pageBreakPreview" zoomScale="90" zoomScaleNormal="100" zoomScaleSheetLayoutView="90" workbookViewId="0">
      <selection activeCell="J26" sqref="J26"/>
    </sheetView>
  </sheetViews>
  <sheetFormatPr defaultColWidth="9.140625" defaultRowHeight="12.75" x14ac:dyDescent="0.2"/>
  <cols>
    <col min="1" max="1" width="7.5703125" style="170" customWidth="1"/>
    <col min="2" max="2" width="41.85546875" style="107" customWidth="1"/>
    <col min="3" max="11" width="11.28515625" style="107" customWidth="1"/>
    <col min="12" max="16384" width="9.140625" style="107"/>
  </cols>
  <sheetData>
    <row r="1" spans="1:13" s="159" customFormat="1" ht="15.6" customHeight="1" x14ac:dyDescent="0.2">
      <c r="A1" s="1970" t="s">
        <v>688</v>
      </c>
      <c r="B1" s="1970"/>
      <c r="C1" s="1970"/>
      <c r="D1" s="1970"/>
      <c r="E1" s="1970"/>
      <c r="F1" s="1970"/>
      <c r="G1" s="1970"/>
      <c r="H1" s="1970"/>
      <c r="I1" s="1970"/>
      <c r="J1" s="1970"/>
      <c r="K1" s="1970"/>
    </row>
    <row r="2" spans="1:13" s="300" customFormat="1" ht="15.6" customHeight="1" x14ac:dyDescent="0.2">
      <c r="A2" s="2098"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2098"/>
      <c r="C2" s="2098"/>
      <c r="D2" s="2098"/>
      <c r="E2" s="2098"/>
      <c r="F2" s="2098"/>
      <c r="G2" s="2098"/>
      <c r="H2" s="2098"/>
      <c r="I2" s="2098"/>
      <c r="J2" s="2098"/>
      <c r="K2" s="2098"/>
      <c r="L2" s="416"/>
      <c r="M2" s="299"/>
    </row>
    <row r="3" spans="1:13" s="301" customFormat="1" x14ac:dyDescent="0.2">
      <c r="A3" s="2099" t="str">
        <f>+'Прилож.№ 1_Раздел1'!B17</f>
        <v>14 октября</v>
      </c>
      <c r="B3" s="2099"/>
      <c r="C3" s="2099"/>
      <c r="D3" s="2099"/>
      <c r="E3" s="2099"/>
      <c r="F3" s="2099"/>
      <c r="G3" s="2099"/>
      <c r="H3" s="2099"/>
      <c r="I3" s="2099"/>
      <c r="J3" s="2099"/>
      <c r="K3" s="2099"/>
    </row>
    <row r="4" spans="1:13" s="159" customFormat="1" ht="2.25" customHeight="1" thickBot="1" x14ac:dyDescent="0.25">
      <c r="A4" s="1778"/>
      <c r="B4" s="1778"/>
      <c r="C4" s="1778"/>
      <c r="D4" s="1778"/>
      <c r="E4" s="1778"/>
      <c r="F4" s="1778"/>
    </row>
    <row r="5" spans="1:13" ht="13.15" customHeight="1" x14ac:dyDescent="0.2">
      <c r="A5" s="1809" t="s">
        <v>423</v>
      </c>
      <c r="B5" s="1810"/>
      <c r="C5" s="1810"/>
      <c r="D5" s="1810"/>
      <c r="E5" s="1810"/>
      <c r="F5" s="1810"/>
      <c r="G5" s="1811"/>
      <c r="H5" s="1817" t="s">
        <v>422</v>
      </c>
      <c r="I5" s="1819" t="s">
        <v>209</v>
      </c>
      <c r="J5" s="1820"/>
      <c r="K5" s="1821"/>
    </row>
    <row r="6" spans="1:13" x14ac:dyDescent="0.2">
      <c r="A6" s="1812"/>
      <c r="B6" s="1813"/>
      <c r="C6" s="1813"/>
      <c r="D6" s="1813"/>
      <c r="E6" s="1813"/>
      <c r="F6" s="1813"/>
      <c r="G6" s="1814"/>
      <c r="H6" s="1818"/>
      <c r="I6" s="324" t="s">
        <v>872</v>
      </c>
      <c r="J6" s="324" t="s">
        <v>850</v>
      </c>
      <c r="K6" s="289" t="s">
        <v>1055</v>
      </c>
    </row>
    <row r="7" spans="1:13" ht="13.15" customHeight="1" thickBot="1" x14ac:dyDescent="0.25">
      <c r="A7" s="2239">
        <v>1</v>
      </c>
      <c r="B7" s="2240"/>
      <c r="C7" s="2240"/>
      <c r="D7" s="2240"/>
      <c r="E7" s="2240"/>
      <c r="F7" s="2240"/>
      <c r="G7" s="2241"/>
      <c r="H7" s="290">
        <v>2</v>
      </c>
      <c r="I7" s="290">
        <v>3</v>
      </c>
      <c r="J7" s="290">
        <v>4</v>
      </c>
      <c r="K7" s="291">
        <v>5</v>
      </c>
    </row>
    <row r="8" spans="1:13" ht="13.15" customHeight="1" x14ac:dyDescent="0.2">
      <c r="A8" s="2310" t="s">
        <v>750</v>
      </c>
      <c r="B8" s="2311"/>
      <c r="C8" s="2311"/>
      <c r="D8" s="2311"/>
      <c r="E8" s="2311"/>
      <c r="F8" s="2311"/>
      <c r="G8" s="2312"/>
      <c r="H8" s="323"/>
      <c r="I8" s="165">
        <f>+I10+I11+I12</f>
        <v>39000</v>
      </c>
      <c r="J8" s="165">
        <f t="shared" ref="J8:K8" si="0">+J10+J11+J12</f>
        <v>0</v>
      </c>
      <c r="K8" s="393">
        <f t="shared" si="0"/>
        <v>0</v>
      </c>
    </row>
    <row r="9" spans="1:13" ht="13.15" customHeight="1" x14ac:dyDescent="0.2">
      <c r="A9" s="2313" t="s">
        <v>421</v>
      </c>
      <c r="B9" s="2314"/>
      <c r="C9" s="2314"/>
      <c r="D9" s="2314"/>
      <c r="E9" s="2314"/>
      <c r="F9" s="2314"/>
      <c r="G9" s="2315"/>
      <c r="H9" s="155"/>
      <c r="I9" s="100"/>
      <c r="J9" s="100"/>
      <c r="K9" s="292"/>
    </row>
    <row r="10" spans="1:13" ht="14.25" customHeight="1" x14ac:dyDescent="0.2">
      <c r="A10" s="2313" t="s">
        <v>347</v>
      </c>
      <c r="B10" s="2314"/>
      <c r="C10" s="2314"/>
      <c r="D10" s="2314"/>
      <c r="E10" s="2314"/>
      <c r="F10" s="2314"/>
      <c r="G10" s="2315"/>
      <c r="H10" s="155">
        <v>4</v>
      </c>
      <c r="I10" s="100">
        <f>+E24</f>
        <v>0</v>
      </c>
      <c r="J10" s="100">
        <f>+H24</f>
        <v>0</v>
      </c>
      <c r="K10" s="292">
        <f>+K24</f>
        <v>0</v>
      </c>
    </row>
    <row r="11" spans="1:13" ht="14.25" customHeight="1" x14ac:dyDescent="0.2">
      <c r="A11" s="2313" t="s">
        <v>348</v>
      </c>
      <c r="B11" s="2314"/>
      <c r="C11" s="2314"/>
      <c r="D11" s="2314"/>
      <c r="E11" s="2314"/>
      <c r="F11" s="2314"/>
      <c r="G11" s="2315"/>
      <c r="H11" s="155">
        <v>5</v>
      </c>
      <c r="I11" s="100">
        <f>+E30</f>
        <v>39000</v>
      </c>
      <c r="J11" s="100">
        <f>+H30</f>
        <v>0</v>
      </c>
      <c r="K11" s="292">
        <f>+K30</f>
        <v>0</v>
      </c>
    </row>
    <row r="12" spans="1:13" ht="14.25" customHeight="1" thickBot="1" x14ac:dyDescent="0.25">
      <c r="A12" s="2323" t="s">
        <v>349</v>
      </c>
      <c r="B12" s="2324"/>
      <c r="C12" s="2324"/>
      <c r="D12" s="2324"/>
      <c r="E12" s="2324"/>
      <c r="F12" s="2324"/>
      <c r="G12" s="2325"/>
      <c r="H12" s="293">
        <v>2</v>
      </c>
      <c r="I12" s="283">
        <f>+E36</f>
        <v>0</v>
      </c>
      <c r="J12" s="283">
        <f>+H36</f>
        <v>0</v>
      </c>
      <c r="K12" s="294">
        <f>+K36</f>
        <v>0</v>
      </c>
    </row>
    <row r="13" spans="1:13" s="160" customFormat="1" ht="14.25" customHeight="1" x14ac:dyDescent="0.2">
      <c r="A13" s="154" t="s">
        <v>345</v>
      </c>
      <c r="B13" s="1799" t="s">
        <v>752</v>
      </c>
      <c r="C13" s="1799"/>
      <c r="D13" s="1799"/>
      <c r="E13" s="1799"/>
      <c r="F13" s="1799"/>
      <c r="G13" s="1799"/>
      <c r="H13" s="1799"/>
      <c r="I13" s="1799"/>
      <c r="J13" s="1799"/>
      <c r="K13" s="1799"/>
    </row>
    <row r="14" spans="1:13" s="160" customFormat="1" ht="14.25" customHeight="1" x14ac:dyDescent="0.2">
      <c r="A14" s="154" t="s">
        <v>346</v>
      </c>
      <c r="B14" s="1799" t="s">
        <v>672</v>
      </c>
      <c r="C14" s="1799"/>
      <c r="D14" s="1799"/>
      <c r="E14" s="1799"/>
      <c r="F14" s="1799"/>
    </row>
    <row r="15" spans="1:13" ht="14.25" customHeight="1" thickBot="1" x14ac:dyDescent="0.25">
      <c r="A15" s="1978" t="s">
        <v>751</v>
      </c>
      <c r="B15" s="1978"/>
      <c r="C15" s="1978"/>
      <c r="D15" s="1978"/>
      <c r="E15" s="1978"/>
      <c r="F15" s="1978"/>
      <c r="G15" s="1978"/>
      <c r="H15" s="1978"/>
      <c r="I15" s="1978"/>
      <c r="J15" s="1978"/>
      <c r="K15" s="1978"/>
    </row>
    <row r="16" spans="1:13" ht="15" customHeight="1" thickBot="1" x14ac:dyDescent="0.25">
      <c r="A16" s="2278" t="s">
        <v>422</v>
      </c>
      <c r="B16" s="2279" t="s">
        <v>753</v>
      </c>
      <c r="C16" s="2328" t="s">
        <v>209</v>
      </c>
      <c r="D16" s="2293"/>
      <c r="E16" s="2293"/>
      <c r="F16" s="2293"/>
      <c r="G16" s="2293"/>
      <c r="H16" s="2293"/>
      <c r="I16" s="2293"/>
      <c r="J16" s="2293"/>
      <c r="K16" s="2329"/>
    </row>
    <row r="17" spans="1:11" ht="15" customHeight="1" x14ac:dyDescent="0.2">
      <c r="A17" s="2417"/>
      <c r="B17" s="2326"/>
      <c r="C17" s="2330" t="s">
        <v>872</v>
      </c>
      <c r="D17" s="2278"/>
      <c r="E17" s="2279"/>
      <c r="F17" s="2277" t="s">
        <v>930</v>
      </c>
      <c r="G17" s="2278"/>
      <c r="H17" s="2279"/>
      <c r="I17" s="2277" t="s">
        <v>1141</v>
      </c>
      <c r="J17" s="2278"/>
      <c r="K17" s="2279"/>
    </row>
    <row r="18" spans="1:11" ht="40.15" customHeight="1" thickBot="1" x14ac:dyDescent="0.25">
      <c r="A18" s="2418"/>
      <c r="B18" s="2416"/>
      <c r="C18" s="445" t="s">
        <v>31</v>
      </c>
      <c r="D18" s="329" t="s">
        <v>32</v>
      </c>
      <c r="E18" s="446" t="s">
        <v>221</v>
      </c>
      <c r="F18" s="447" t="s">
        <v>31</v>
      </c>
      <c r="G18" s="329" t="s">
        <v>32</v>
      </c>
      <c r="H18" s="446" t="s">
        <v>221</v>
      </c>
      <c r="I18" s="447" t="s">
        <v>31</v>
      </c>
      <c r="J18" s="329" t="s">
        <v>32</v>
      </c>
      <c r="K18" s="446" t="s">
        <v>221</v>
      </c>
    </row>
    <row r="19" spans="1:11" ht="13.9" customHeight="1" thickBot="1" x14ac:dyDescent="0.25">
      <c r="A19" s="449">
        <v>2</v>
      </c>
      <c r="B19" s="453">
        <v>3</v>
      </c>
      <c r="C19" s="450">
        <v>4</v>
      </c>
      <c r="D19" s="451">
        <v>5</v>
      </c>
      <c r="E19" s="452">
        <v>6</v>
      </c>
      <c r="F19" s="448">
        <v>4</v>
      </c>
      <c r="G19" s="451">
        <v>5</v>
      </c>
      <c r="H19" s="452">
        <v>6</v>
      </c>
      <c r="I19" s="448">
        <v>4</v>
      </c>
      <c r="J19" s="451">
        <v>5</v>
      </c>
      <c r="K19" s="452">
        <v>6</v>
      </c>
    </row>
    <row r="20" spans="1:11" x14ac:dyDescent="0.2">
      <c r="A20" s="2419">
        <v>4</v>
      </c>
      <c r="B20" s="437"/>
      <c r="C20" s="376"/>
      <c r="D20" s="428"/>
      <c r="E20" s="429">
        <f>ROUND(C20*D20,2)</f>
        <v>0</v>
      </c>
      <c r="F20" s="374"/>
      <c r="G20" s="428"/>
      <c r="H20" s="429">
        <f>ROUND(F20*G20,2)</f>
        <v>0</v>
      </c>
      <c r="I20" s="374"/>
      <c r="J20" s="428"/>
      <c r="K20" s="429">
        <f>ROUND(I20*J20,2)</f>
        <v>0</v>
      </c>
    </row>
    <row r="21" spans="1:11" x14ac:dyDescent="0.2">
      <c r="A21" s="2420"/>
      <c r="B21" s="436"/>
      <c r="C21" s="423"/>
      <c r="D21" s="322"/>
      <c r="E21" s="305">
        <f t="shared" ref="E21:E34" si="1">ROUND(C21*D21,2)</f>
        <v>0</v>
      </c>
      <c r="F21" s="424"/>
      <c r="G21" s="322"/>
      <c r="H21" s="305">
        <f t="shared" ref="H21:H22" si="2">ROUND(F21*G21,2)</f>
        <v>0</v>
      </c>
      <c r="I21" s="424"/>
      <c r="J21" s="322"/>
      <c r="K21" s="305">
        <f t="shared" ref="K21:K22" si="3">ROUND(I21*J21,2)</f>
        <v>0</v>
      </c>
    </row>
    <row r="22" spans="1:11" x14ac:dyDescent="0.2">
      <c r="A22" s="2420"/>
      <c r="B22" s="436"/>
      <c r="C22" s="423"/>
      <c r="D22" s="322"/>
      <c r="E22" s="305">
        <f t="shared" si="1"/>
        <v>0</v>
      </c>
      <c r="F22" s="424"/>
      <c r="G22" s="322"/>
      <c r="H22" s="305">
        <f t="shared" si="2"/>
        <v>0</v>
      </c>
      <c r="I22" s="424"/>
      <c r="J22" s="322"/>
      <c r="K22" s="305">
        <f t="shared" si="3"/>
        <v>0</v>
      </c>
    </row>
    <row r="23" spans="1:11" x14ac:dyDescent="0.2">
      <c r="A23" s="2420"/>
      <c r="B23" s="436"/>
      <c r="C23" s="423"/>
      <c r="D23" s="322"/>
      <c r="E23" s="305">
        <f>ROUND(C23*D23,2)</f>
        <v>0</v>
      </c>
      <c r="F23" s="424"/>
      <c r="G23" s="322"/>
      <c r="H23" s="305">
        <f>ROUND(F23*G23,2)</f>
        <v>0</v>
      </c>
      <c r="I23" s="424"/>
      <c r="J23" s="322"/>
      <c r="K23" s="305">
        <f>ROUND(I23*J23,2)</f>
        <v>0</v>
      </c>
    </row>
    <row r="24" spans="1:11" ht="13.5" thickBot="1" x14ac:dyDescent="0.25">
      <c r="A24" s="2421"/>
      <c r="B24" s="438" t="s">
        <v>170</v>
      </c>
      <c r="C24" s="388"/>
      <c r="D24" s="432"/>
      <c r="E24" s="433">
        <f>SUM(E20:E23)</f>
        <v>0</v>
      </c>
      <c r="F24" s="391"/>
      <c r="G24" s="432"/>
      <c r="H24" s="433">
        <f>SUM(H20:H23)</f>
        <v>0</v>
      </c>
      <c r="I24" s="391"/>
      <c r="J24" s="432"/>
      <c r="K24" s="433">
        <f>SUM(K20:K23)</f>
        <v>0</v>
      </c>
    </row>
    <row r="25" spans="1:11" x14ac:dyDescent="0.2">
      <c r="A25" s="2419">
        <v>5</v>
      </c>
      <c r="B25" s="437" t="s">
        <v>929</v>
      </c>
      <c r="C25" s="434">
        <v>78</v>
      </c>
      <c r="D25" s="426">
        <v>500</v>
      </c>
      <c r="E25" s="427">
        <f t="shared" si="1"/>
        <v>39000</v>
      </c>
      <c r="F25" s="425"/>
      <c r="G25" s="426"/>
      <c r="H25" s="427">
        <f t="shared" ref="H25:H29" si="4">ROUND(F25*G25,2)</f>
        <v>0</v>
      </c>
      <c r="I25" s="425"/>
      <c r="J25" s="426"/>
      <c r="K25" s="427">
        <f t="shared" ref="K25:K29" si="5">ROUND(I25*J25,2)</f>
        <v>0</v>
      </c>
    </row>
    <row r="26" spans="1:11" x14ac:dyDescent="0.2">
      <c r="A26" s="2420"/>
      <c r="B26" s="436"/>
      <c r="C26" s="423"/>
      <c r="D26" s="322"/>
      <c r="E26" s="305">
        <f t="shared" si="1"/>
        <v>0</v>
      </c>
      <c r="F26" s="424"/>
      <c r="G26" s="322"/>
      <c r="H26" s="305">
        <f t="shared" si="4"/>
        <v>0</v>
      </c>
      <c r="I26" s="424"/>
      <c r="J26" s="322"/>
      <c r="K26" s="305">
        <f t="shared" si="5"/>
        <v>0</v>
      </c>
    </row>
    <row r="27" spans="1:11" x14ac:dyDescent="0.2">
      <c r="A27" s="2420"/>
      <c r="B27" s="436"/>
      <c r="C27" s="423"/>
      <c r="D27" s="322"/>
      <c r="E27" s="305">
        <f t="shared" si="1"/>
        <v>0</v>
      </c>
      <c r="F27" s="424"/>
      <c r="G27" s="322"/>
      <c r="H27" s="305">
        <f t="shared" si="4"/>
        <v>0</v>
      </c>
      <c r="I27" s="424"/>
      <c r="J27" s="322"/>
      <c r="K27" s="305">
        <f t="shared" si="5"/>
        <v>0</v>
      </c>
    </row>
    <row r="28" spans="1:11" x14ac:dyDescent="0.2">
      <c r="A28" s="2420"/>
      <c r="B28" s="436"/>
      <c r="C28" s="423"/>
      <c r="D28" s="322"/>
      <c r="E28" s="305">
        <f t="shared" si="1"/>
        <v>0</v>
      </c>
      <c r="F28" s="424"/>
      <c r="G28" s="322"/>
      <c r="H28" s="305">
        <f t="shared" si="4"/>
        <v>0</v>
      </c>
      <c r="I28" s="424"/>
      <c r="J28" s="322"/>
      <c r="K28" s="305">
        <f t="shared" si="5"/>
        <v>0</v>
      </c>
    </row>
    <row r="29" spans="1:11" x14ac:dyDescent="0.2">
      <c r="A29" s="2420"/>
      <c r="B29" s="436"/>
      <c r="C29" s="423"/>
      <c r="D29" s="322"/>
      <c r="E29" s="305">
        <f t="shared" si="1"/>
        <v>0</v>
      </c>
      <c r="F29" s="424"/>
      <c r="G29" s="322"/>
      <c r="H29" s="305">
        <f t="shared" si="4"/>
        <v>0</v>
      </c>
      <c r="I29" s="424"/>
      <c r="J29" s="322"/>
      <c r="K29" s="305">
        <f t="shared" si="5"/>
        <v>0</v>
      </c>
    </row>
    <row r="30" spans="1:11" ht="13.5" thickBot="1" x14ac:dyDescent="0.25">
      <c r="A30" s="2421"/>
      <c r="B30" s="438" t="s">
        <v>170</v>
      </c>
      <c r="C30" s="435"/>
      <c r="D30" s="431"/>
      <c r="E30" s="433">
        <f>SUM(E25:E29)</f>
        <v>39000</v>
      </c>
      <c r="F30" s="430"/>
      <c r="G30" s="431"/>
      <c r="H30" s="433">
        <f>SUM(H25:H29)</f>
        <v>0</v>
      </c>
      <c r="I30" s="430"/>
      <c r="J30" s="431"/>
      <c r="K30" s="433">
        <f>SUM(K25:K29)</f>
        <v>0</v>
      </c>
    </row>
    <row r="31" spans="1:11" x14ac:dyDescent="0.2">
      <c r="A31" s="2419">
        <v>2</v>
      </c>
      <c r="B31" s="437"/>
      <c r="C31" s="376"/>
      <c r="D31" s="428"/>
      <c r="E31" s="429">
        <f t="shared" si="1"/>
        <v>0</v>
      </c>
      <c r="F31" s="374"/>
      <c r="G31" s="428"/>
      <c r="H31" s="429">
        <f t="shared" ref="H31:H34" si="6">ROUND(F31*G31,2)</f>
        <v>0</v>
      </c>
      <c r="I31" s="374"/>
      <c r="J31" s="428"/>
      <c r="K31" s="429">
        <f t="shared" ref="K31:K34" si="7">ROUND(I31*J31,2)</f>
        <v>0</v>
      </c>
    </row>
    <row r="32" spans="1:11" x14ac:dyDescent="0.2">
      <c r="A32" s="2420"/>
      <c r="B32" s="436"/>
      <c r="C32" s="434"/>
      <c r="D32" s="426"/>
      <c r="E32" s="305">
        <f t="shared" si="1"/>
        <v>0</v>
      </c>
      <c r="F32" s="425"/>
      <c r="G32" s="426"/>
      <c r="H32" s="305">
        <f t="shared" si="6"/>
        <v>0</v>
      </c>
      <c r="I32" s="425"/>
      <c r="J32" s="426"/>
      <c r="K32" s="305">
        <f t="shared" si="7"/>
        <v>0</v>
      </c>
    </row>
    <row r="33" spans="1:11" x14ac:dyDescent="0.2">
      <c r="A33" s="2420"/>
      <c r="B33" s="436"/>
      <c r="C33" s="434"/>
      <c r="D33" s="426"/>
      <c r="E33" s="305">
        <f t="shared" si="1"/>
        <v>0</v>
      </c>
      <c r="F33" s="425"/>
      <c r="G33" s="426"/>
      <c r="H33" s="305">
        <f t="shared" si="6"/>
        <v>0</v>
      </c>
      <c r="I33" s="425"/>
      <c r="J33" s="426"/>
      <c r="K33" s="305">
        <f t="shared" si="7"/>
        <v>0</v>
      </c>
    </row>
    <row r="34" spans="1:11" x14ac:dyDescent="0.2">
      <c r="A34" s="2420"/>
      <c r="B34" s="436"/>
      <c r="C34" s="434"/>
      <c r="D34" s="426"/>
      <c r="E34" s="305">
        <f t="shared" si="1"/>
        <v>0</v>
      </c>
      <c r="F34" s="425"/>
      <c r="G34" s="426"/>
      <c r="H34" s="305">
        <f t="shared" si="6"/>
        <v>0</v>
      </c>
      <c r="I34" s="425"/>
      <c r="J34" s="426"/>
      <c r="K34" s="305">
        <f t="shared" si="7"/>
        <v>0</v>
      </c>
    </row>
    <row r="35" spans="1:11" x14ac:dyDescent="0.2">
      <c r="A35" s="2420"/>
      <c r="B35" s="436"/>
      <c r="C35" s="423"/>
      <c r="D35" s="322"/>
      <c r="E35" s="305">
        <f>ROUND(C35*D35,2)</f>
        <v>0</v>
      </c>
      <c r="F35" s="424"/>
      <c r="G35" s="322"/>
      <c r="H35" s="305">
        <f>ROUND(F35*G35,2)</f>
        <v>0</v>
      </c>
      <c r="I35" s="424"/>
      <c r="J35" s="322"/>
      <c r="K35" s="305">
        <f>ROUND(I35*J35,2)</f>
        <v>0</v>
      </c>
    </row>
    <row r="36" spans="1:11" ht="13.5" thickBot="1" x14ac:dyDescent="0.25">
      <c r="A36" s="2421"/>
      <c r="B36" s="438" t="s">
        <v>170</v>
      </c>
      <c r="C36" s="435"/>
      <c r="D36" s="431"/>
      <c r="E36" s="433">
        <f>SUM(E31:E35)</f>
        <v>0</v>
      </c>
      <c r="F36" s="430"/>
      <c r="G36" s="431"/>
      <c r="H36" s="433">
        <f>SUM(H31:H35)</f>
        <v>0</v>
      </c>
      <c r="I36" s="430"/>
      <c r="J36" s="431"/>
      <c r="K36" s="433">
        <f>SUM(K31:K35)</f>
        <v>0</v>
      </c>
    </row>
    <row r="37" spans="1:11" ht="13.5" thickBot="1" x14ac:dyDescent="0.25">
      <c r="A37" s="439"/>
      <c r="B37" s="440" t="s">
        <v>185</v>
      </c>
      <c r="C37" s="441" t="s">
        <v>187</v>
      </c>
      <c r="D37" s="442" t="s">
        <v>187</v>
      </c>
      <c r="E37" s="443">
        <f>+E36+E30+E24</f>
        <v>39000</v>
      </c>
      <c r="F37" s="444" t="s">
        <v>187</v>
      </c>
      <c r="G37" s="442" t="s">
        <v>187</v>
      </c>
      <c r="H37" s="443">
        <f>+H36+H30+H24</f>
        <v>0</v>
      </c>
      <c r="I37" s="444" t="s">
        <v>187</v>
      </c>
      <c r="J37" s="442" t="s">
        <v>187</v>
      </c>
      <c r="K37" s="443">
        <f>+K36+K30+K24</f>
        <v>0</v>
      </c>
    </row>
    <row r="38" spans="1:11" s="455" customFormat="1" ht="26.45" customHeight="1" x14ac:dyDescent="0.2">
      <c r="A38" s="2424"/>
      <c r="B38" s="2424"/>
      <c r="F38" s="456"/>
      <c r="I38" s="456"/>
    </row>
  </sheetData>
  <mergeCells count="26">
    <mergeCell ref="A20:A24"/>
    <mergeCell ref="A25:A30"/>
    <mergeCell ref="A31:A36"/>
    <mergeCell ref="A38:B38"/>
    <mergeCell ref="A1:K1"/>
    <mergeCell ref="A2:K2"/>
    <mergeCell ref="A15:K15"/>
    <mergeCell ref="B13:K13"/>
    <mergeCell ref="B14:F14"/>
    <mergeCell ref="A16:A18"/>
    <mergeCell ref="B16:B18"/>
    <mergeCell ref="C16:K16"/>
    <mergeCell ref="C17:E17"/>
    <mergeCell ref="F17:H17"/>
    <mergeCell ref="I17:K17"/>
    <mergeCell ref="A4:F4"/>
    <mergeCell ref="A3:K3"/>
    <mergeCell ref="A5:G6"/>
    <mergeCell ref="H5:H6"/>
    <mergeCell ref="I5:K5"/>
    <mergeCell ref="A12:G12"/>
    <mergeCell ref="A7:G7"/>
    <mergeCell ref="A8:G8"/>
    <mergeCell ref="A9:G9"/>
    <mergeCell ref="A10:G10"/>
    <mergeCell ref="A11:G11"/>
  </mergeCells>
  <pageMargins left="0.70866141732283472" right="0.70866141732283472" top="0.74803149606299213" bottom="0.74803149606299213" header="0.31496062992125984" footer="0.31496062992125984"/>
  <pageSetup paperSize="9" scale="88" fitToHeight="1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Лист41">
    <tabColor theme="0"/>
    <pageSetUpPr fitToPage="1"/>
  </sheetPr>
  <dimension ref="A1:J532"/>
  <sheetViews>
    <sheetView view="pageBreakPreview" topLeftCell="A460" zoomScaleNormal="100" zoomScaleSheetLayoutView="100" workbookViewId="0">
      <selection activeCell="A459" sqref="A459:J483"/>
    </sheetView>
  </sheetViews>
  <sheetFormatPr defaultRowHeight="12.75" x14ac:dyDescent="0.2"/>
  <cols>
    <col min="1" max="1" width="7.5703125" customWidth="1"/>
    <col min="2" max="2" width="6.85546875" customWidth="1"/>
    <col min="3" max="3" width="15.7109375" customWidth="1"/>
    <col min="4" max="4" width="7.28515625" customWidth="1"/>
    <col min="5" max="5" width="9.140625" customWidth="1"/>
    <col min="6" max="6" width="14.42578125" customWidth="1"/>
    <col min="7" max="7" width="13.5703125" customWidth="1"/>
    <col min="8" max="8" width="14" customWidth="1"/>
    <col min="9" max="9" width="13.85546875" customWidth="1"/>
    <col min="10" max="10" width="12.42578125" customWidth="1"/>
    <col min="257" max="257" width="11.85546875" customWidth="1"/>
    <col min="258" max="258" width="6.5703125" customWidth="1"/>
    <col min="259" max="259" width="14.42578125" customWidth="1"/>
    <col min="260" max="260" width="15.7109375" customWidth="1"/>
    <col min="261" max="261" width="14.42578125" customWidth="1"/>
    <col min="262" max="262" width="13.5703125" customWidth="1"/>
    <col min="263" max="263" width="14" customWidth="1"/>
    <col min="264" max="264" width="24.5703125" customWidth="1"/>
    <col min="513" max="513" width="11.85546875" customWidth="1"/>
    <col min="514" max="514" width="6.5703125" customWidth="1"/>
    <col min="515" max="515" width="14.42578125" customWidth="1"/>
    <col min="516" max="516" width="15.7109375" customWidth="1"/>
    <col min="517" max="517" width="14.42578125" customWidth="1"/>
    <col min="518" max="518" width="13.5703125" customWidth="1"/>
    <col min="519" max="519" width="14" customWidth="1"/>
    <col min="520" max="520" width="24.5703125" customWidth="1"/>
    <col min="769" max="769" width="11.85546875" customWidth="1"/>
    <col min="770" max="770" width="6.5703125" customWidth="1"/>
    <col min="771" max="771" width="14.42578125" customWidth="1"/>
    <col min="772" max="772" width="15.7109375" customWidth="1"/>
    <col min="773" max="773" width="14.42578125" customWidth="1"/>
    <col min="774" max="774" width="13.5703125" customWidth="1"/>
    <col min="775" max="775" width="14" customWidth="1"/>
    <col min="776" max="776" width="24.5703125" customWidth="1"/>
    <col min="1025" max="1025" width="11.85546875" customWidth="1"/>
    <col min="1026" max="1026" width="6.5703125" customWidth="1"/>
    <col min="1027" max="1027" width="14.42578125" customWidth="1"/>
    <col min="1028" max="1028" width="15.7109375" customWidth="1"/>
    <col min="1029" max="1029" width="14.42578125" customWidth="1"/>
    <col min="1030" max="1030" width="13.5703125" customWidth="1"/>
    <col min="1031" max="1031" width="14" customWidth="1"/>
    <col min="1032" max="1032" width="24.5703125" customWidth="1"/>
    <col min="1281" max="1281" width="11.85546875" customWidth="1"/>
    <col min="1282" max="1282" width="6.5703125" customWidth="1"/>
    <col min="1283" max="1283" width="14.42578125" customWidth="1"/>
    <col min="1284" max="1284" width="15.7109375" customWidth="1"/>
    <col min="1285" max="1285" width="14.42578125" customWidth="1"/>
    <col min="1286" max="1286" width="13.5703125" customWidth="1"/>
    <col min="1287" max="1287" width="14" customWidth="1"/>
    <col min="1288" max="1288" width="24.5703125" customWidth="1"/>
    <col min="1537" max="1537" width="11.85546875" customWidth="1"/>
    <col min="1538" max="1538" width="6.5703125" customWidth="1"/>
    <col min="1539" max="1539" width="14.42578125" customWidth="1"/>
    <col min="1540" max="1540" width="15.7109375" customWidth="1"/>
    <col min="1541" max="1541" width="14.42578125" customWidth="1"/>
    <col min="1542" max="1542" width="13.5703125" customWidth="1"/>
    <col min="1543" max="1543" width="14" customWidth="1"/>
    <col min="1544" max="1544" width="24.5703125" customWidth="1"/>
    <col min="1793" max="1793" width="11.85546875" customWidth="1"/>
    <col min="1794" max="1794" width="6.5703125" customWidth="1"/>
    <col min="1795" max="1795" width="14.42578125" customWidth="1"/>
    <col min="1796" max="1796" width="15.7109375" customWidth="1"/>
    <col min="1797" max="1797" width="14.42578125" customWidth="1"/>
    <col min="1798" max="1798" width="13.5703125" customWidth="1"/>
    <col min="1799" max="1799" width="14" customWidth="1"/>
    <col min="1800" max="1800" width="24.5703125" customWidth="1"/>
    <col min="2049" max="2049" width="11.85546875" customWidth="1"/>
    <col min="2050" max="2050" width="6.5703125" customWidth="1"/>
    <col min="2051" max="2051" width="14.42578125" customWidth="1"/>
    <col min="2052" max="2052" width="15.7109375" customWidth="1"/>
    <col min="2053" max="2053" width="14.42578125" customWidth="1"/>
    <col min="2054" max="2054" width="13.5703125" customWidth="1"/>
    <col min="2055" max="2055" width="14" customWidth="1"/>
    <col min="2056" max="2056" width="24.5703125" customWidth="1"/>
    <col min="2305" max="2305" width="11.85546875" customWidth="1"/>
    <col min="2306" max="2306" width="6.5703125" customWidth="1"/>
    <col min="2307" max="2307" width="14.42578125" customWidth="1"/>
    <col min="2308" max="2308" width="15.7109375" customWidth="1"/>
    <col min="2309" max="2309" width="14.42578125" customWidth="1"/>
    <col min="2310" max="2310" width="13.5703125" customWidth="1"/>
    <col min="2311" max="2311" width="14" customWidth="1"/>
    <col min="2312" max="2312" width="24.5703125" customWidth="1"/>
    <col min="2561" max="2561" width="11.85546875" customWidth="1"/>
    <col min="2562" max="2562" width="6.5703125" customWidth="1"/>
    <col min="2563" max="2563" width="14.42578125" customWidth="1"/>
    <col min="2564" max="2564" width="15.7109375" customWidth="1"/>
    <col min="2565" max="2565" width="14.42578125" customWidth="1"/>
    <col min="2566" max="2566" width="13.5703125" customWidth="1"/>
    <col min="2567" max="2567" width="14" customWidth="1"/>
    <col min="2568" max="2568" width="24.5703125" customWidth="1"/>
    <col min="2817" max="2817" width="11.85546875" customWidth="1"/>
    <col min="2818" max="2818" width="6.5703125" customWidth="1"/>
    <col min="2819" max="2819" width="14.42578125" customWidth="1"/>
    <col min="2820" max="2820" width="15.7109375" customWidth="1"/>
    <col min="2821" max="2821" width="14.42578125" customWidth="1"/>
    <col min="2822" max="2822" width="13.5703125" customWidth="1"/>
    <col min="2823" max="2823" width="14" customWidth="1"/>
    <col min="2824" max="2824" width="24.5703125" customWidth="1"/>
    <col min="3073" max="3073" width="11.85546875" customWidth="1"/>
    <col min="3074" max="3074" width="6.5703125" customWidth="1"/>
    <col min="3075" max="3075" width="14.42578125" customWidth="1"/>
    <col min="3076" max="3076" width="15.7109375" customWidth="1"/>
    <col min="3077" max="3077" width="14.42578125" customWidth="1"/>
    <col min="3078" max="3078" width="13.5703125" customWidth="1"/>
    <col min="3079" max="3079" width="14" customWidth="1"/>
    <col min="3080" max="3080" width="24.5703125" customWidth="1"/>
    <col min="3329" max="3329" width="11.85546875" customWidth="1"/>
    <col min="3330" max="3330" width="6.5703125" customWidth="1"/>
    <col min="3331" max="3331" width="14.42578125" customWidth="1"/>
    <col min="3332" max="3332" width="15.7109375" customWidth="1"/>
    <col min="3333" max="3333" width="14.42578125" customWidth="1"/>
    <col min="3334" max="3334" width="13.5703125" customWidth="1"/>
    <col min="3335" max="3335" width="14" customWidth="1"/>
    <col min="3336" max="3336" width="24.5703125" customWidth="1"/>
    <col min="3585" max="3585" width="11.85546875" customWidth="1"/>
    <col min="3586" max="3586" width="6.5703125" customWidth="1"/>
    <col min="3587" max="3587" width="14.42578125" customWidth="1"/>
    <col min="3588" max="3588" width="15.7109375" customWidth="1"/>
    <col min="3589" max="3589" width="14.42578125" customWidth="1"/>
    <col min="3590" max="3590" width="13.5703125" customWidth="1"/>
    <col min="3591" max="3591" width="14" customWidth="1"/>
    <col min="3592" max="3592" width="24.5703125" customWidth="1"/>
    <col min="3841" max="3841" width="11.85546875" customWidth="1"/>
    <col min="3842" max="3842" width="6.5703125" customWidth="1"/>
    <col min="3843" max="3843" width="14.42578125" customWidth="1"/>
    <col min="3844" max="3844" width="15.7109375" customWidth="1"/>
    <col min="3845" max="3845" width="14.42578125" customWidth="1"/>
    <col min="3846" max="3846" width="13.5703125" customWidth="1"/>
    <col min="3847" max="3847" width="14" customWidth="1"/>
    <col min="3848" max="3848" width="24.5703125" customWidth="1"/>
    <col min="4097" max="4097" width="11.85546875" customWidth="1"/>
    <col min="4098" max="4098" width="6.5703125" customWidth="1"/>
    <col min="4099" max="4099" width="14.42578125" customWidth="1"/>
    <col min="4100" max="4100" width="15.7109375" customWidth="1"/>
    <col min="4101" max="4101" width="14.42578125" customWidth="1"/>
    <col min="4102" max="4102" width="13.5703125" customWidth="1"/>
    <col min="4103" max="4103" width="14" customWidth="1"/>
    <col min="4104" max="4104" width="24.5703125" customWidth="1"/>
    <col min="4353" max="4353" width="11.85546875" customWidth="1"/>
    <col min="4354" max="4354" width="6.5703125" customWidth="1"/>
    <col min="4355" max="4355" width="14.42578125" customWidth="1"/>
    <col min="4356" max="4356" width="15.7109375" customWidth="1"/>
    <col min="4357" max="4357" width="14.42578125" customWidth="1"/>
    <col min="4358" max="4358" width="13.5703125" customWidth="1"/>
    <col min="4359" max="4359" width="14" customWidth="1"/>
    <col min="4360" max="4360" width="24.5703125" customWidth="1"/>
    <col min="4609" max="4609" width="11.85546875" customWidth="1"/>
    <col min="4610" max="4610" width="6.5703125" customWidth="1"/>
    <col min="4611" max="4611" width="14.42578125" customWidth="1"/>
    <col min="4612" max="4612" width="15.7109375" customWidth="1"/>
    <col min="4613" max="4613" width="14.42578125" customWidth="1"/>
    <col min="4614" max="4614" width="13.5703125" customWidth="1"/>
    <col min="4615" max="4615" width="14" customWidth="1"/>
    <col min="4616" max="4616" width="24.5703125" customWidth="1"/>
    <col min="4865" max="4865" width="11.85546875" customWidth="1"/>
    <col min="4866" max="4866" width="6.5703125" customWidth="1"/>
    <col min="4867" max="4867" width="14.42578125" customWidth="1"/>
    <col min="4868" max="4868" width="15.7109375" customWidth="1"/>
    <col min="4869" max="4869" width="14.42578125" customWidth="1"/>
    <col min="4870" max="4870" width="13.5703125" customWidth="1"/>
    <col min="4871" max="4871" width="14" customWidth="1"/>
    <col min="4872" max="4872" width="24.5703125" customWidth="1"/>
    <col min="5121" max="5121" width="11.85546875" customWidth="1"/>
    <col min="5122" max="5122" width="6.5703125" customWidth="1"/>
    <col min="5123" max="5123" width="14.42578125" customWidth="1"/>
    <col min="5124" max="5124" width="15.7109375" customWidth="1"/>
    <col min="5125" max="5125" width="14.42578125" customWidth="1"/>
    <col min="5126" max="5126" width="13.5703125" customWidth="1"/>
    <col min="5127" max="5127" width="14" customWidth="1"/>
    <col min="5128" max="5128" width="24.5703125" customWidth="1"/>
    <col min="5377" max="5377" width="11.85546875" customWidth="1"/>
    <col min="5378" max="5378" width="6.5703125" customWidth="1"/>
    <col min="5379" max="5379" width="14.42578125" customWidth="1"/>
    <col min="5380" max="5380" width="15.7109375" customWidth="1"/>
    <col min="5381" max="5381" width="14.42578125" customWidth="1"/>
    <col min="5382" max="5382" width="13.5703125" customWidth="1"/>
    <col min="5383" max="5383" width="14" customWidth="1"/>
    <col min="5384" max="5384" width="24.5703125" customWidth="1"/>
    <col min="5633" max="5633" width="11.85546875" customWidth="1"/>
    <col min="5634" max="5634" width="6.5703125" customWidth="1"/>
    <col min="5635" max="5635" width="14.42578125" customWidth="1"/>
    <col min="5636" max="5636" width="15.7109375" customWidth="1"/>
    <col min="5637" max="5637" width="14.42578125" customWidth="1"/>
    <col min="5638" max="5638" width="13.5703125" customWidth="1"/>
    <col min="5639" max="5639" width="14" customWidth="1"/>
    <col min="5640" max="5640" width="24.5703125" customWidth="1"/>
    <col min="5889" max="5889" width="11.85546875" customWidth="1"/>
    <col min="5890" max="5890" width="6.5703125" customWidth="1"/>
    <col min="5891" max="5891" width="14.42578125" customWidth="1"/>
    <col min="5892" max="5892" width="15.7109375" customWidth="1"/>
    <col min="5893" max="5893" width="14.42578125" customWidth="1"/>
    <col min="5894" max="5894" width="13.5703125" customWidth="1"/>
    <col min="5895" max="5895" width="14" customWidth="1"/>
    <col min="5896" max="5896" width="24.5703125" customWidth="1"/>
    <col min="6145" max="6145" width="11.85546875" customWidth="1"/>
    <col min="6146" max="6146" width="6.5703125" customWidth="1"/>
    <col min="6147" max="6147" width="14.42578125" customWidth="1"/>
    <col min="6148" max="6148" width="15.7109375" customWidth="1"/>
    <col min="6149" max="6149" width="14.42578125" customWidth="1"/>
    <col min="6150" max="6150" width="13.5703125" customWidth="1"/>
    <col min="6151" max="6151" width="14" customWidth="1"/>
    <col min="6152" max="6152" width="24.5703125" customWidth="1"/>
    <col min="6401" max="6401" width="11.85546875" customWidth="1"/>
    <col min="6402" max="6402" width="6.5703125" customWidth="1"/>
    <col min="6403" max="6403" width="14.42578125" customWidth="1"/>
    <col min="6404" max="6404" width="15.7109375" customWidth="1"/>
    <col min="6405" max="6405" width="14.42578125" customWidth="1"/>
    <col min="6406" max="6406" width="13.5703125" customWidth="1"/>
    <col min="6407" max="6407" width="14" customWidth="1"/>
    <col min="6408" max="6408" width="24.5703125" customWidth="1"/>
    <col min="6657" max="6657" width="11.85546875" customWidth="1"/>
    <col min="6658" max="6658" width="6.5703125" customWidth="1"/>
    <col min="6659" max="6659" width="14.42578125" customWidth="1"/>
    <col min="6660" max="6660" width="15.7109375" customWidth="1"/>
    <col min="6661" max="6661" width="14.42578125" customWidth="1"/>
    <col min="6662" max="6662" width="13.5703125" customWidth="1"/>
    <col min="6663" max="6663" width="14" customWidth="1"/>
    <col min="6664" max="6664" width="24.5703125" customWidth="1"/>
    <col min="6913" max="6913" width="11.85546875" customWidth="1"/>
    <col min="6914" max="6914" width="6.5703125" customWidth="1"/>
    <col min="6915" max="6915" width="14.42578125" customWidth="1"/>
    <col min="6916" max="6916" width="15.7109375" customWidth="1"/>
    <col min="6917" max="6917" width="14.42578125" customWidth="1"/>
    <col min="6918" max="6918" width="13.5703125" customWidth="1"/>
    <col min="6919" max="6919" width="14" customWidth="1"/>
    <col min="6920" max="6920" width="24.5703125" customWidth="1"/>
    <col min="7169" max="7169" width="11.85546875" customWidth="1"/>
    <col min="7170" max="7170" width="6.5703125" customWidth="1"/>
    <col min="7171" max="7171" width="14.42578125" customWidth="1"/>
    <col min="7172" max="7172" width="15.7109375" customWidth="1"/>
    <col min="7173" max="7173" width="14.42578125" customWidth="1"/>
    <col min="7174" max="7174" width="13.5703125" customWidth="1"/>
    <col min="7175" max="7175" width="14" customWidth="1"/>
    <col min="7176" max="7176" width="24.5703125" customWidth="1"/>
    <col min="7425" max="7425" width="11.85546875" customWidth="1"/>
    <col min="7426" max="7426" width="6.5703125" customWidth="1"/>
    <col min="7427" max="7427" width="14.42578125" customWidth="1"/>
    <col min="7428" max="7428" width="15.7109375" customWidth="1"/>
    <col min="7429" max="7429" width="14.42578125" customWidth="1"/>
    <col min="7430" max="7430" width="13.5703125" customWidth="1"/>
    <col min="7431" max="7431" width="14" customWidth="1"/>
    <col min="7432" max="7432" width="24.5703125" customWidth="1"/>
    <col min="7681" max="7681" width="11.85546875" customWidth="1"/>
    <col min="7682" max="7682" width="6.5703125" customWidth="1"/>
    <col min="7683" max="7683" width="14.42578125" customWidth="1"/>
    <col min="7684" max="7684" width="15.7109375" customWidth="1"/>
    <col min="7685" max="7685" width="14.42578125" customWidth="1"/>
    <col min="7686" max="7686" width="13.5703125" customWidth="1"/>
    <col min="7687" max="7687" width="14" customWidth="1"/>
    <col min="7688" max="7688" width="24.5703125" customWidth="1"/>
    <col min="7937" max="7937" width="11.85546875" customWidth="1"/>
    <col min="7938" max="7938" width="6.5703125" customWidth="1"/>
    <col min="7939" max="7939" width="14.42578125" customWidth="1"/>
    <col min="7940" max="7940" width="15.7109375" customWidth="1"/>
    <col min="7941" max="7941" width="14.42578125" customWidth="1"/>
    <col min="7942" max="7942" width="13.5703125" customWidth="1"/>
    <col min="7943" max="7943" width="14" customWidth="1"/>
    <col min="7944" max="7944" width="24.5703125" customWidth="1"/>
    <col min="8193" max="8193" width="11.85546875" customWidth="1"/>
    <col min="8194" max="8194" width="6.5703125" customWidth="1"/>
    <col min="8195" max="8195" width="14.42578125" customWidth="1"/>
    <col min="8196" max="8196" width="15.7109375" customWidth="1"/>
    <col min="8197" max="8197" width="14.42578125" customWidth="1"/>
    <col min="8198" max="8198" width="13.5703125" customWidth="1"/>
    <col min="8199" max="8199" width="14" customWidth="1"/>
    <col min="8200" max="8200" width="24.5703125" customWidth="1"/>
    <col min="8449" max="8449" width="11.85546875" customWidth="1"/>
    <col min="8450" max="8450" width="6.5703125" customWidth="1"/>
    <col min="8451" max="8451" width="14.42578125" customWidth="1"/>
    <col min="8452" max="8452" width="15.7109375" customWidth="1"/>
    <col min="8453" max="8453" width="14.42578125" customWidth="1"/>
    <col min="8454" max="8454" width="13.5703125" customWidth="1"/>
    <col min="8455" max="8455" width="14" customWidth="1"/>
    <col min="8456" max="8456" width="24.5703125" customWidth="1"/>
    <col min="8705" max="8705" width="11.85546875" customWidth="1"/>
    <col min="8706" max="8706" width="6.5703125" customWidth="1"/>
    <col min="8707" max="8707" width="14.42578125" customWidth="1"/>
    <col min="8708" max="8708" width="15.7109375" customWidth="1"/>
    <col min="8709" max="8709" width="14.42578125" customWidth="1"/>
    <col min="8710" max="8710" width="13.5703125" customWidth="1"/>
    <col min="8711" max="8711" width="14" customWidth="1"/>
    <col min="8712" max="8712" width="24.5703125" customWidth="1"/>
    <col min="8961" max="8961" width="11.85546875" customWidth="1"/>
    <col min="8962" max="8962" width="6.5703125" customWidth="1"/>
    <col min="8963" max="8963" width="14.42578125" customWidth="1"/>
    <col min="8964" max="8964" width="15.7109375" customWidth="1"/>
    <col min="8965" max="8965" width="14.42578125" customWidth="1"/>
    <col min="8966" max="8966" width="13.5703125" customWidth="1"/>
    <col min="8967" max="8967" width="14" customWidth="1"/>
    <col min="8968" max="8968" width="24.5703125" customWidth="1"/>
    <col min="9217" max="9217" width="11.85546875" customWidth="1"/>
    <col min="9218" max="9218" width="6.5703125" customWidth="1"/>
    <col min="9219" max="9219" width="14.42578125" customWidth="1"/>
    <col min="9220" max="9220" width="15.7109375" customWidth="1"/>
    <col min="9221" max="9221" width="14.42578125" customWidth="1"/>
    <col min="9222" max="9222" width="13.5703125" customWidth="1"/>
    <col min="9223" max="9223" width="14" customWidth="1"/>
    <col min="9224" max="9224" width="24.5703125" customWidth="1"/>
    <col min="9473" max="9473" width="11.85546875" customWidth="1"/>
    <col min="9474" max="9474" width="6.5703125" customWidth="1"/>
    <col min="9475" max="9475" width="14.42578125" customWidth="1"/>
    <col min="9476" max="9476" width="15.7109375" customWidth="1"/>
    <col min="9477" max="9477" width="14.42578125" customWidth="1"/>
    <col min="9478" max="9478" width="13.5703125" customWidth="1"/>
    <col min="9479" max="9479" width="14" customWidth="1"/>
    <col min="9480" max="9480" width="24.5703125" customWidth="1"/>
    <col min="9729" max="9729" width="11.85546875" customWidth="1"/>
    <col min="9730" max="9730" width="6.5703125" customWidth="1"/>
    <col min="9731" max="9731" width="14.42578125" customWidth="1"/>
    <col min="9732" max="9732" width="15.7109375" customWidth="1"/>
    <col min="9733" max="9733" width="14.42578125" customWidth="1"/>
    <col min="9734" max="9734" width="13.5703125" customWidth="1"/>
    <col min="9735" max="9735" width="14" customWidth="1"/>
    <col min="9736" max="9736" width="24.5703125" customWidth="1"/>
    <col min="9985" max="9985" width="11.85546875" customWidth="1"/>
    <col min="9986" max="9986" width="6.5703125" customWidth="1"/>
    <col min="9987" max="9987" width="14.42578125" customWidth="1"/>
    <col min="9988" max="9988" width="15.7109375" customWidth="1"/>
    <col min="9989" max="9989" width="14.42578125" customWidth="1"/>
    <col min="9990" max="9990" width="13.5703125" customWidth="1"/>
    <col min="9991" max="9991" width="14" customWidth="1"/>
    <col min="9992" max="9992" width="24.5703125" customWidth="1"/>
    <col min="10241" max="10241" width="11.85546875" customWidth="1"/>
    <col min="10242" max="10242" width="6.5703125" customWidth="1"/>
    <col min="10243" max="10243" width="14.42578125" customWidth="1"/>
    <col min="10244" max="10244" width="15.7109375" customWidth="1"/>
    <col min="10245" max="10245" width="14.42578125" customWidth="1"/>
    <col min="10246" max="10246" width="13.5703125" customWidth="1"/>
    <col min="10247" max="10247" width="14" customWidth="1"/>
    <col min="10248" max="10248" width="24.5703125" customWidth="1"/>
    <col min="10497" max="10497" width="11.85546875" customWidth="1"/>
    <col min="10498" max="10498" width="6.5703125" customWidth="1"/>
    <col min="10499" max="10499" width="14.42578125" customWidth="1"/>
    <col min="10500" max="10500" width="15.7109375" customWidth="1"/>
    <col min="10501" max="10501" width="14.42578125" customWidth="1"/>
    <col min="10502" max="10502" width="13.5703125" customWidth="1"/>
    <col min="10503" max="10503" width="14" customWidth="1"/>
    <col min="10504" max="10504" width="24.5703125" customWidth="1"/>
    <col min="10753" max="10753" width="11.85546875" customWidth="1"/>
    <col min="10754" max="10754" width="6.5703125" customWidth="1"/>
    <col min="10755" max="10755" width="14.42578125" customWidth="1"/>
    <col min="10756" max="10756" width="15.7109375" customWidth="1"/>
    <col min="10757" max="10757" width="14.42578125" customWidth="1"/>
    <col min="10758" max="10758" width="13.5703125" customWidth="1"/>
    <col min="10759" max="10759" width="14" customWidth="1"/>
    <col min="10760" max="10760" width="24.5703125" customWidth="1"/>
    <col min="11009" max="11009" width="11.85546875" customWidth="1"/>
    <col min="11010" max="11010" width="6.5703125" customWidth="1"/>
    <col min="11011" max="11011" width="14.42578125" customWidth="1"/>
    <col min="11012" max="11012" width="15.7109375" customWidth="1"/>
    <col min="11013" max="11013" width="14.42578125" customWidth="1"/>
    <col min="11014" max="11014" width="13.5703125" customWidth="1"/>
    <col min="11015" max="11015" width="14" customWidth="1"/>
    <col min="11016" max="11016" width="24.5703125" customWidth="1"/>
    <col min="11265" max="11265" width="11.85546875" customWidth="1"/>
    <col min="11266" max="11266" width="6.5703125" customWidth="1"/>
    <col min="11267" max="11267" width="14.42578125" customWidth="1"/>
    <col min="11268" max="11268" width="15.7109375" customWidth="1"/>
    <col min="11269" max="11269" width="14.42578125" customWidth="1"/>
    <col min="11270" max="11270" width="13.5703125" customWidth="1"/>
    <col min="11271" max="11271" width="14" customWidth="1"/>
    <col min="11272" max="11272" width="24.5703125" customWidth="1"/>
    <col min="11521" max="11521" width="11.85546875" customWidth="1"/>
    <col min="11522" max="11522" width="6.5703125" customWidth="1"/>
    <col min="11523" max="11523" width="14.42578125" customWidth="1"/>
    <col min="11524" max="11524" width="15.7109375" customWidth="1"/>
    <col min="11525" max="11525" width="14.42578125" customWidth="1"/>
    <col min="11526" max="11526" width="13.5703125" customWidth="1"/>
    <col min="11527" max="11527" width="14" customWidth="1"/>
    <col min="11528" max="11528" width="24.5703125" customWidth="1"/>
    <col min="11777" max="11777" width="11.85546875" customWidth="1"/>
    <col min="11778" max="11778" width="6.5703125" customWidth="1"/>
    <col min="11779" max="11779" width="14.42578125" customWidth="1"/>
    <col min="11780" max="11780" width="15.7109375" customWidth="1"/>
    <col min="11781" max="11781" width="14.42578125" customWidth="1"/>
    <col min="11782" max="11782" width="13.5703125" customWidth="1"/>
    <col min="11783" max="11783" width="14" customWidth="1"/>
    <col min="11784" max="11784" width="24.5703125" customWidth="1"/>
    <col min="12033" max="12033" width="11.85546875" customWidth="1"/>
    <col min="12034" max="12034" width="6.5703125" customWidth="1"/>
    <col min="12035" max="12035" width="14.42578125" customWidth="1"/>
    <col min="12036" max="12036" width="15.7109375" customWidth="1"/>
    <col min="12037" max="12037" width="14.42578125" customWidth="1"/>
    <col min="12038" max="12038" width="13.5703125" customWidth="1"/>
    <col min="12039" max="12039" width="14" customWidth="1"/>
    <col min="12040" max="12040" width="24.5703125" customWidth="1"/>
    <col min="12289" max="12289" width="11.85546875" customWidth="1"/>
    <col min="12290" max="12290" width="6.5703125" customWidth="1"/>
    <col min="12291" max="12291" width="14.42578125" customWidth="1"/>
    <col min="12292" max="12292" width="15.7109375" customWidth="1"/>
    <col min="12293" max="12293" width="14.42578125" customWidth="1"/>
    <col min="12294" max="12294" width="13.5703125" customWidth="1"/>
    <col min="12295" max="12295" width="14" customWidth="1"/>
    <col min="12296" max="12296" width="24.5703125" customWidth="1"/>
    <col min="12545" max="12545" width="11.85546875" customWidth="1"/>
    <col min="12546" max="12546" width="6.5703125" customWidth="1"/>
    <col min="12547" max="12547" width="14.42578125" customWidth="1"/>
    <col min="12548" max="12548" width="15.7109375" customWidth="1"/>
    <col min="12549" max="12549" width="14.42578125" customWidth="1"/>
    <col min="12550" max="12550" width="13.5703125" customWidth="1"/>
    <col min="12551" max="12551" width="14" customWidth="1"/>
    <col min="12552" max="12552" width="24.5703125" customWidth="1"/>
    <col min="12801" max="12801" width="11.85546875" customWidth="1"/>
    <col min="12802" max="12802" width="6.5703125" customWidth="1"/>
    <col min="12803" max="12803" width="14.42578125" customWidth="1"/>
    <col min="12804" max="12804" width="15.7109375" customWidth="1"/>
    <col min="12805" max="12805" width="14.42578125" customWidth="1"/>
    <col min="12806" max="12806" width="13.5703125" customWidth="1"/>
    <col min="12807" max="12807" width="14" customWidth="1"/>
    <col min="12808" max="12808" width="24.5703125" customWidth="1"/>
    <col min="13057" max="13057" width="11.85546875" customWidth="1"/>
    <col min="13058" max="13058" width="6.5703125" customWidth="1"/>
    <col min="13059" max="13059" width="14.42578125" customWidth="1"/>
    <col min="13060" max="13060" width="15.7109375" customWidth="1"/>
    <col min="13061" max="13061" width="14.42578125" customWidth="1"/>
    <col min="13062" max="13062" width="13.5703125" customWidth="1"/>
    <col min="13063" max="13063" width="14" customWidth="1"/>
    <col min="13064" max="13064" width="24.5703125" customWidth="1"/>
    <col min="13313" max="13313" width="11.85546875" customWidth="1"/>
    <col min="13314" max="13314" width="6.5703125" customWidth="1"/>
    <col min="13315" max="13315" width="14.42578125" customWidth="1"/>
    <col min="13316" max="13316" width="15.7109375" customWidth="1"/>
    <col min="13317" max="13317" width="14.42578125" customWidth="1"/>
    <col min="13318" max="13318" width="13.5703125" customWidth="1"/>
    <col min="13319" max="13319" width="14" customWidth="1"/>
    <col min="13320" max="13320" width="24.5703125" customWidth="1"/>
    <col min="13569" max="13569" width="11.85546875" customWidth="1"/>
    <col min="13570" max="13570" width="6.5703125" customWidth="1"/>
    <col min="13571" max="13571" width="14.42578125" customWidth="1"/>
    <col min="13572" max="13572" width="15.7109375" customWidth="1"/>
    <col min="13573" max="13573" width="14.42578125" customWidth="1"/>
    <col min="13574" max="13574" width="13.5703125" customWidth="1"/>
    <col min="13575" max="13575" width="14" customWidth="1"/>
    <col min="13576" max="13576" width="24.5703125" customWidth="1"/>
    <col min="13825" max="13825" width="11.85546875" customWidth="1"/>
    <col min="13826" max="13826" width="6.5703125" customWidth="1"/>
    <col min="13827" max="13827" width="14.42578125" customWidth="1"/>
    <col min="13828" max="13828" width="15.7109375" customWidth="1"/>
    <col min="13829" max="13829" width="14.42578125" customWidth="1"/>
    <col min="13830" max="13830" width="13.5703125" customWidth="1"/>
    <col min="13831" max="13831" width="14" customWidth="1"/>
    <col min="13832" max="13832" width="24.5703125" customWidth="1"/>
    <col min="14081" max="14081" width="11.85546875" customWidth="1"/>
    <col min="14082" max="14082" width="6.5703125" customWidth="1"/>
    <col min="14083" max="14083" width="14.42578125" customWidth="1"/>
    <col min="14084" max="14084" width="15.7109375" customWidth="1"/>
    <col min="14085" max="14085" width="14.42578125" customWidth="1"/>
    <col min="14086" max="14086" width="13.5703125" customWidth="1"/>
    <col min="14087" max="14087" width="14" customWidth="1"/>
    <col min="14088" max="14088" width="24.5703125" customWidth="1"/>
    <col min="14337" max="14337" width="11.85546875" customWidth="1"/>
    <col min="14338" max="14338" width="6.5703125" customWidth="1"/>
    <col min="14339" max="14339" width="14.42578125" customWidth="1"/>
    <col min="14340" max="14340" width="15.7109375" customWidth="1"/>
    <col min="14341" max="14341" width="14.42578125" customWidth="1"/>
    <col min="14342" max="14342" width="13.5703125" customWidth="1"/>
    <col min="14343" max="14343" width="14" customWidth="1"/>
    <col min="14344" max="14344" width="24.5703125" customWidth="1"/>
    <col min="14593" max="14593" width="11.85546875" customWidth="1"/>
    <col min="14594" max="14594" width="6.5703125" customWidth="1"/>
    <col min="14595" max="14595" width="14.42578125" customWidth="1"/>
    <col min="14596" max="14596" width="15.7109375" customWidth="1"/>
    <col min="14597" max="14597" width="14.42578125" customWidth="1"/>
    <col min="14598" max="14598" width="13.5703125" customWidth="1"/>
    <col min="14599" max="14599" width="14" customWidth="1"/>
    <col min="14600" max="14600" width="24.5703125" customWidth="1"/>
    <col min="14849" max="14849" width="11.85546875" customWidth="1"/>
    <col min="14850" max="14850" width="6.5703125" customWidth="1"/>
    <col min="14851" max="14851" width="14.42578125" customWidth="1"/>
    <col min="14852" max="14852" width="15.7109375" customWidth="1"/>
    <col min="14853" max="14853" width="14.42578125" customWidth="1"/>
    <col min="14854" max="14854" width="13.5703125" customWidth="1"/>
    <col min="14855" max="14855" width="14" customWidth="1"/>
    <col min="14856" max="14856" width="24.5703125" customWidth="1"/>
    <col min="15105" max="15105" width="11.85546875" customWidth="1"/>
    <col min="15106" max="15106" width="6.5703125" customWidth="1"/>
    <col min="15107" max="15107" width="14.42578125" customWidth="1"/>
    <col min="15108" max="15108" width="15.7109375" customWidth="1"/>
    <col min="15109" max="15109" width="14.42578125" customWidth="1"/>
    <col min="15110" max="15110" width="13.5703125" customWidth="1"/>
    <col min="15111" max="15111" width="14" customWidth="1"/>
    <col min="15112" max="15112" width="24.5703125" customWidth="1"/>
    <col min="15361" max="15361" width="11.85546875" customWidth="1"/>
    <col min="15362" max="15362" width="6.5703125" customWidth="1"/>
    <col min="15363" max="15363" width="14.42578125" customWidth="1"/>
    <col min="15364" max="15364" width="15.7109375" customWidth="1"/>
    <col min="15365" max="15365" width="14.42578125" customWidth="1"/>
    <col min="15366" max="15366" width="13.5703125" customWidth="1"/>
    <col min="15367" max="15367" width="14" customWidth="1"/>
    <col min="15368" max="15368" width="24.5703125" customWidth="1"/>
    <col min="15617" max="15617" width="11.85546875" customWidth="1"/>
    <col min="15618" max="15618" width="6.5703125" customWidth="1"/>
    <col min="15619" max="15619" width="14.42578125" customWidth="1"/>
    <col min="15620" max="15620" width="15.7109375" customWidth="1"/>
    <col min="15621" max="15621" width="14.42578125" customWidth="1"/>
    <col min="15622" max="15622" width="13.5703125" customWidth="1"/>
    <col min="15623" max="15623" width="14" customWidth="1"/>
    <col min="15624" max="15624" width="24.5703125" customWidth="1"/>
    <col min="15873" max="15873" width="11.85546875" customWidth="1"/>
    <col min="15874" max="15874" width="6.5703125" customWidth="1"/>
    <col min="15875" max="15875" width="14.42578125" customWidth="1"/>
    <col min="15876" max="15876" width="15.7109375" customWidth="1"/>
    <col min="15877" max="15877" width="14.42578125" customWidth="1"/>
    <col min="15878" max="15878" width="13.5703125" customWidth="1"/>
    <col min="15879" max="15879" width="14" customWidth="1"/>
    <col min="15880" max="15880" width="24.5703125" customWidth="1"/>
    <col min="16129" max="16129" width="11.85546875" customWidth="1"/>
    <col min="16130" max="16130" width="6.5703125" customWidth="1"/>
    <col min="16131" max="16131" width="14.42578125" customWidth="1"/>
    <col min="16132" max="16132" width="15.7109375" customWidth="1"/>
    <col min="16133" max="16133" width="14.42578125" customWidth="1"/>
    <col min="16134" max="16134" width="13.5703125" customWidth="1"/>
    <col min="16135" max="16135" width="14" customWidth="1"/>
    <col min="16136" max="16136" width="24.5703125" customWidth="1"/>
  </cols>
  <sheetData>
    <row r="1" spans="1:10" s="57" customFormat="1" ht="15" customHeight="1" x14ac:dyDescent="0.2">
      <c r="E1" s="58" t="s">
        <v>478</v>
      </c>
    </row>
    <row r="2" spans="1:10" s="57" customFormat="1" ht="43.15" customHeight="1" x14ac:dyDescent="0.2">
      <c r="E2" s="1660" t="s">
        <v>468</v>
      </c>
      <c r="F2" s="1660"/>
      <c r="G2" s="1660"/>
      <c r="H2" s="1660"/>
      <c r="I2" s="1660"/>
    </row>
    <row r="6" spans="1:10" ht="16.5" x14ac:dyDescent="0.25">
      <c r="A6" s="204" t="s">
        <v>967</v>
      </c>
      <c r="B6" s="204"/>
      <c r="C6" s="204"/>
      <c r="D6" s="204"/>
      <c r="E6" s="204"/>
      <c r="F6" s="204"/>
      <c r="G6" s="204"/>
      <c r="H6" s="204"/>
      <c r="I6" s="204"/>
    </row>
    <row r="7" spans="1:10" ht="16.5" x14ac:dyDescent="0.25">
      <c r="A7" s="66"/>
      <c r="B7" s="66"/>
    </row>
    <row r="8" spans="1:10" s="67" customFormat="1" ht="15.75" x14ac:dyDescent="0.25">
      <c r="A8" s="59" t="s">
        <v>360</v>
      </c>
      <c r="B8" s="59"/>
      <c r="C8" s="62" t="s">
        <v>856</v>
      </c>
      <c r="D8" s="62"/>
      <c r="E8" s="5" t="s">
        <v>968</v>
      </c>
    </row>
    <row r="9" spans="1:10" s="67" customFormat="1" ht="47.25" customHeight="1" x14ac:dyDescent="0.25">
      <c r="A9" s="2427"/>
      <c r="B9" s="2427"/>
      <c r="C9" s="2427"/>
      <c r="D9" s="2427"/>
      <c r="E9" s="2427"/>
      <c r="F9" s="2427"/>
      <c r="G9" s="2427"/>
      <c r="H9" s="2427"/>
      <c r="I9" s="2427"/>
    </row>
    <row r="10" spans="1:10" s="67" customFormat="1" ht="18.75" customHeight="1" x14ac:dyDescent="0.2">
      <c r="A10" s="1405" t="s">
        <v>471</v>
      </c>
      <c r="B10" s="1405"/>
      <c r="C10" s="1405"/>
      <c r="D10" s="1405"/>
      <c r="E10" s="1405"/>
      <c r="F10" s="1405"/>
      <c r="G10" s="1405"/>
      <c r="H10" s="1405"/>
      <c r="I10" s="1405"/>
    </row>
    <row r="11" spans="1:10" s="67" customFormat="1" ht="15.75" x14ac:dyDescent="0.25">
      <c r="A11" s="59"/>
      <c r="B11" s="59"/>
    </row>
    <row r="12" spans="1:10" s="67" customFormat="1" ht="15.75" x14ac:dyDescent="0.25">
      <c r="A12" s="2428" t="s">
        <v>472</v>
      </c>
      <c r="B12" s="2428"/>
      <c r="C12" s="2428"/>
      <c r="D12" s="2428"/>
      <c r="E12" s="2428"/>
      <c r="F12" s="2428"/>
      <c r="G12" s="2428"/>
      <c r="H12" s="2428"/>
      <c r="I12" s="2428"/>
    </row>
    <row r="13" spans="1:10" s="67" customFormat="1" ht="70.5" customHeight="1" x14ac:dyDescent="0.2">
      <c r="A13" s="984" t="s">
        <v>473</v>
      </c>
      <c r="B13" s="984" t="s">
        <v>474</v>
      </c>
      <c r="C13" s="984" t="s">
        <v>475</v>
      </c>
      <c r="D13" s="984" t="s">
        <v>334</v>
      </c>
      <c r="E13" s="984" t="s">
        <v>306</v>
      </c>
      <c r="F13" s="984" t="s">
        <v>479</v>
      </c>
      <c r="G13" s="984" t="s">
        <v>555</v>
      </c>
      <c r="H13" s="984" t="s">
        <v>556</v>
      </c>
      <c r="I13" s="984" t="s">
        <v>480</v>
      </c>
      <c r="J13" s="984" t="s">
        <v>481</v>
      </c>
    </row>
    <row r="14" spans="1:10" s="67" customFormat="1" ht="24.75" customHeight="1" x14ac:dyDescent="0.2">
      <c r="A14" s="68"/>
      <c r="B14" s="68"/>
      <c r="C14" s="68"/>
      <c r="D14" s="68"/>
      <c r="E14" s="68"/>
      <c r="F14" s="312"/>
      <c r="G14" s="312"/>
      <c r="H14" s="312"/>
      <c r="I14" s="312"/>
      <c r="J14" s="312"/>
    </row>
    <row r="15" spans="1:10" s="67" customFormat="1" ht="24.75" customHeight="1" x14ac:dyDescent="0.2">
      <c r="A15" s="68"/>
      <c r="B15" s="68"/>
      <c r="C15" s="68"/>
      <c r="D15" s="68"/>
      <c r="E15" s="68"/>
      <c r="F15" s="312"/>
      <c r="G15" s="312"/>
      <c r="H15" s="312"/>
      <c r="I15" s="312"/>
      <c r="J15" s="312"/>
    </row>
    <row r="16" spans="1:10" s="67" customFormat="1" ht="24.75" customHeight="1" x14ac:dyDescent="0.2">
      <c r="A16" s="68"/>
      <c r="B16" s="68"/>
      <c r="C16" s="68"/>
      <c r="D16" s="68"/>
      <c r="E16" s="68"/>
      <c r="F16" s="312"/>
      <c r="G16" s="312"/>
      <c r="H16" s="312"/>
      <c r="I16" s="312"/>
      <c r="J16" s="312"/>
    </row>
    <row r="17" spans="1:10" s="67" customFormat="1" ht="24.75" customHeight="1" x14ac:dyDescent="0.2">
      <c r="A17" s="201"/>
      <c r="B17" s="201"/>
      <c r="C17" s="60"/>
      <c r="D17" s="60"/>
      <c r="E17" s="60"/>
      <c r="F17" s="313"/>
      <c r="G17" s="313"/>
      <c r="H17" s="313"/>
      <c r="I17" s="313"/>
      <c r="J17" s="313"/>
    </row>
    <row r="18" spans="1:10" s="67" customFormat="1" ht="24.75" customHeight="1" x14ac:dyDescent="0.2">
      <c r="A18" s="201"/>
      <c r="B18" s="201"/>
      <c r="C18" s="60"/>
      <c r="D18" s="60"/>
      <c r="E18" s="60"/>
      <c r="F18" s="313"/>
      <c r="G18" s="313"/>
      <c r="H18" s="313"/>
      <c r="I18" s="313"/>
      <c r="J18" s="313"/>
    </row>
    <row r="19" spans="1:10" s="67" customFormat="1" ht="24.75" customHeight="1" x14ac:dyDescent="0.25">
      <c r="A19" s="2429" t="s">
        <v>252</v>
      </c>
      <c r="B19" s="2430"/>
      <c r="C19" s="2430"/>
      <c r="D19" s="2430"/>
      <c r="E19" s="2431"/>
      <c r="F19" s="313"/>
      <c r="G19" s="313"/>
      <c r="H19" s="313"/>
      <c r="I19" s="313"/>
      <c r="J19" s="313"/>
    </row>
    <row r="20" spans="1:10" s="67" customFormat="1" ht="15" x14ac:dyDescent="0.2"/>
    <row r="21" spans="1:10" s="67" customFormat="1" ht="15" x14ac:dyDescent="0.2"/>
    <row r="22" spans="1:10" s="5" customFormat="1" ht="15.75" x14ac:dyDescent="0.25">
      <c r="A22" s="48" t="s">
        <v>152</v>
      </c>
      <c r="B22" s="48"/>
      <c r="C22" s="48"/>
      <c r="D22" s="61"/>
      <c r="E22" s="62"/>
      <c r="G22" s="2426"/>
      <c r="H22" s="2426"/>
      <c r="I22" s="2426"/>
    </row>
    <row r="23" spans="1:10" s="5" customFormat="1" ht="15.75" x14ac:dyDescent="0.25">
      <c r="A23" s="48"/>
      <c r="B23" s="48"/>
      <c r="C23" s="63"/>
      <c r="D23" s="63"/>
      <c r="E23" s="63" t="s">
        <v>13</v>
      </c>
      <c r="G23" s="63"/>
      <c r="H23" s="63" t="s">
        <v>14</v>
      </c>
    </row>
    <row r="24" spans="1:10" s="5" customFormat="1" ht="33" customHeight="1" x14ac:dyDescent="0.25">
      <c r="A24" s="48" t="s">
        <v>155</v>
      </c>
      <c r="B24" s="48"/>
      <c r="C24" s="48"/>
      <c r="D24" s="61"/>
      <c r="E24" s="62"/>
      <c r="G24" s="2426"/>
      <c r="H24" s="2426"/>
      <c r="I24" s="2426"/>
    </row>
    <row r="25" spans="1:10" s="5" customFormat="1" ht="15.75" x14ac:dyDescent="0.25">
      <c r="A25" s="48"/>
      <c r="B25" s="48"/>
      <c r="C25" s="63"/>
      <c r="D25" s="63"/>
      <c r="E25" s="63" t="s">
        <v>13</v>
      </c>
      <c r="G25" s="63"/>
      <c r="H25" s="63" t="s">
        <v>14</v>
      </c>
    </row>
    <row r="26" spans="1:10" s="5" customFormat="1" ht="15.75" x14ac:dyDescent="0.25">
      <c r="A26" s="48"/>
      <c r="B26" s="48"/>
      <c r="C26" s="48"/>
      <c r="D26" s="48"/>
    </row>
    <row r="27" spans="1:10" s="5" customFormat="1" ht="15.75" x14ac:dyDescent="0.25">
      <c r="A27" s="48" t="s">
        <v>476</v>
      </c>
      <c r="B27" s="48"/>
      <c r="C27" s="48" t="s">
        <v>477</v>
      </c>
      <c r="D27" s="48"/>
    </row>
    <row r="28" spans="1:10" s="67" customFormat="1" ht="15" x14ac:dyDescent="0.2">
      <c r="A28" s="57"/>
      <c r="B28" s="57"/>
      <c r="C28" s="57"/>
      <c r="D28" s="57"/>
      <c r="E28" s="58" t="s">
        <v>478</v>
      </c>
      <c r="F28" s="57"/>
      <c r="G28" s="57"/>
      <c r="H28" s="57"/>
      <c r="I28" s="57"/>
      <c r="J28" s="57"/>
    </row>
    <row r="29" spans="1:10" ht="51" customHeight="1" x14ac:dyDescent="0.2">
      <c r="A29" s="57"/>
      <c r="B29" s="57"/>
      <c r="C29" s="57"/>
      <c r="D29" s="57"/>
      <c r="E29" s="1660" t="s">
        <v>468</v>
      </c>
      <c r="F29" s="1660"/>
      <c r="G29" s="1660"/>
      <c r="H29" s="1660"/>
      <c r="I29" s="1660"/>
      <c r="J29" s="57"/>
    </row>
    <row r="33" spans="1:10" ht="16.5" x14ac:dyDescent="0.25">
      <c r="A33" s="204" t="s">
        <v>976</v>
      </c>
      <c r="B33" s="204"/>
      <c r="C33" s="204"/>
      <c r="D33" s="204"/>
      <c r="E33" s="204"/>
      <c r="F33" s="204"/>
      <c r="G33" s="204"/>
      <c r="H33" s="204"/>
      <c r="I33" s="204"/>
    </row>
    <row r="34" spans="1:10" ht="16.5" x14ac:dyDescent="0.25">
      <c r="A34" s="66"/>
      <c r="B34" s="66"/>
    </row>
    <row r="35" spans="1:10" ht="15.75" x14ac:dyDescent="0.25">
      <c r="A35" s="59" t="s">
        <v>360</v>
      </c>
      <c r="B35" s="59">
        <v>28</v>
      </c>
      <c r="C35" s="62" t="s">
        <v>856</v>
      </c>
      <c r="D35" s="62"/>
      <c r="E35" s="5" t="s">
        <v>1047</v>
      </c>
      <c r="F35" s="67"/>
      <c r="G35" s="67"/>
      <c r="H35" s="67"/>
      <c r="I35" s="67"/>
      <c r="J35" s="67"/>
    </row>
    <row r="36" spans="1:10" ht="15.75" x14ac:dyDescent="0.25">
      <c r="A36" s="2427" t="s">
        <v>969</v>
      </c>
      <c r="B36" s="2427"/>
      <c r="C36" s="2427"/>
      <c r="D36" s="2427"/>
      <c r="E36" s="2427"/>
      <c r="F36" s="2427"/>
      <c r="G36" s="2427"/>
      <c r="H36" s="2427"/>
      <c r="I36" s="2427"/>
      <c r="J36" s="67"/>
    </row>
    <row r="37" spans="1:10" ht="15" x14ac:dyDescent="0.2">
      <c r="A37" s="1405" t="s">
        <v>471</v>
      </c>
      <c r="B37" s="1405"/>
      <c r="C37" s="1405"/>
      <c r="D37" s="1405"/>
      <c r="E37" s="1405"/>
      <c r="F37" s="1405"/>
      <c r="G37" s="1405"/>
      <c r="H37" s="1405"/>
      <c r="I37" s="1405"/>
      <c r="J37" s="67"/>
    </row>
    <row r="38" spans="1:10" ht="15.75" x14ac:dyDescent="0.25">
      <c r="A38" s="59"/>
      <c r="B38" s="59"/>
      <c r="C38" s="67"/>
      <c r="D38" s="67"/>
      <c r="E38" s="67"/>
      <c r="F38" s="67"/>
      <c r="G38" s="67"/>
      <c r="H38" s="67"/>
      <c r="I38" s="67"/>
      <c r="J38" s="67"/>
    </row>
    <row r="39" spans="1:10" ht="15.75" x14ac:dyDescent="0.25">
      <c r="A39" s="2428" t="s">
        <v>472</v>
      </c>
      <c r="B39" s="2428"/>
      <c r="C39" s="2428"/>
      <c r="D39" s="2428"/>
      <c r="E39" s="2428"/>
      <c r="F39" s="2428"/>
      <c r="G39" s="2428"/>
      <c r="H39" s="2428"/>
      <c r="I39" s="2428"/>
      <c r="J39" s="67"/>
    </row>
    <row r="40" spans="1:10" ht="63.75" x14ac:dyDescent="0.2">
      <c r="A40" s="984" t="s">
        <v>473</v>
      </c>
      <c r="B40" s="984" t="s">
        <v>474</v>
      </c>
      <c r="C40" s="984" t="s">
        <v>475</v>
      </c>
      <c r="D40" s="984" t="s">
        <v>334</v>
      </c>
      <c r="E40" s="984" t="s">
        <v>306</v>
      </c>
      <c r="F40" s="984" t="s">
        <v>977</v>
      </c>
      <c r="G40" s="984" t="s">
        <v>1060</v>
      </c>
      <c r="H40" s="984" t="s">
        <v>1061</v>
      </c>
      <c r="I40" s="984" t="s">
        <v>978</v>
      </c>
      <c r="J40" s="984" t="s">
        <v>481</v>
      </c>
    </row>
    <row r="41" spans="1:10" x14ac:dyDescent="0.2">
      <c r="A41" s="1085" t="s">
        <v>970</v>
      </c>
      <c r="B41" s="1085" t="s">
        <v>971</v>
      </c>
      <c r="C41" s="1085" t="s">
        <v>1048</v>
      </c>
      <c r="D41" s="68">
        <v>211</v>
      </c>
      <c r="E41" s="68">
        <v>111</v>
      </c>
      <c r="F41" s="312"/>
      <c r="G41" s="312"/>
      <c r="H41" s="312"/>
      <c r="I41" s="312">
        <v>12095300</v>
      </c>
      <c r="J41" s="312"/>
    </row>
    <row r="42" spans="1:10" x14ac:dyDescent="0.2">
      <c r="A42" s="1085" t="s">
        <v>970</v>
      </c>
      <c r="B42" s="1085" t="s">
        <v>971</v>
      </c>
      <c r="C42" s="1085" t="s">
        <v>1049</v>
      </c>
      <c r="D42" s="68">
        <v>213</v>
      </c>
      <c r="E42" s="68">
        <v>119</v>
      </c>
      <c r="F42" s="312"/>
      <c r="G42" s="312"/>
      <c r="H42" s="312"/>
      <c r="I42" s="312">
        <v>3652800</v>
      </c>
      <c r="J42" s="312"/>
    </row>
    <row r="43" spans="1:10" x14ac:dyDescent="0.2">
      <c r="A43" s="1085" t="s">
        <v>970</v>
      </c>
      <c r="B43" s="1085" t="s">
        <v>971</v>
      </c>
      <c r="C43" s="1085" t="s">
        <v>1050</v>
      </c>
      <c r="D43" s="68">
        <v>221</v>
      </c>
      <c r="E43" s="68">
        <v>244</v>
      </c>
      <c r="F43" s="312"/>
      <c r="G43" s="312"/>
      <c r="H43" s="312"/>
      <c r="I43" s="312">
        <v>81800</v>
      </c>
      <c r="J43" s="312"/>
    </row>
    <row r="44" spans="1:10" x14ac:dyDescent="0.2">
      <c r="A44" s="1085" t="s">
        <v>970</v>
      </c>
      <c r="B44" s="1085" t="s">
        <v>971</v>
      </c>
      <c r="C44" s="1085" t="s">
        <v>1051</v>
      </c>
      <c r="D44" s="68">
        <v>223</v>
      </c>
      <c r="E44" s="68">
        <v>244</v>
      </c>
      <c r="F44" s="312"/>
      <c r="G44" s="312"/>
      <c r="H44" s="312"/>
      <c r="I44" s="312">
        <v>166000</v>
      </c>
      <c r="J44" s="312"/>
    </row>
    <row r="45" spans="1:10" x14ac:dyDescent="0.2">
      <c r="A45" s="1085" t="s">
        <v>970</v>
      </c>
      <c r="B45" s="1085" t="s">
        <v>971</v>
      </c>
      <c r="C45" s="1085" t="s">
        <v>1051</v>
      </c>
      <c r="D45" s="68">
        <v>223</v>
      </c>
      <c r="E45" s="68">
        <v>247</v>
      </c>
      <c r="F45" s="312"/>
      <c r="G45" s="312"/>
      <c r="H45" s="312"/>
      <c r="I45" s="312">
        <v>5467100</v>
      </c>
      <c r="J45" s="312"/>
    </row>
    <row r="46" spans="1:10" x14ac:dyDescent="0.2">
      <c r="A46" s="1085" t="s">
        <v>970</v>
      </c>
      <c r="B46" s="1085" t="s">
        <v>971</v>
      </c>
      <c r="C46" s="1085" t="s">
        <v>1054</v>
      </c>
      <c r="D46" s="68">
        <v>225</v>
      </c>
      <c r="E46" s="68">
        <v>244</v>
      </c>
      <c r="F46" s="312"/>
      <c r="G46" s="312"/>
      <c r="H46" s="312"/>
      <c r="I46" s="312">
        <v>1552300</v>
      </c>
      <c r="J46" s="312"/>
    </row>
    <row r="47" spans="1:10" x14ac:dyDescent="0.2">
      <c r="A47" s="1085" t="s">
        <v>970</v>
      </c>
      <c r="B47" s="1085" t="s">
        <v>971</v>
      </c>
      <c r="C47" s="1085" t="s">
        <v>1053</v>
      </c>
      <c r="D47" s="68">
        <v>226</v>
      </c>
      <c r="E47" s="68">
        <v>244</v>
      </c>
      <c r="F47" s="312"/>
      <c r="G47" s="312"/>
      <c r="H47" s="312"/>
      <c r="I47" s="312">
        <v>569800</v>
      </c>
      <c r="J47" s="312"/>
    </row>
    <row r="48" spans="1:10" x14ac:dyDescent="0.2">
      <c r="A48" s="1085" t="s">
        <v>970</v>
      </c>
      <c r="B48" s="1085" t="s">
        <v>971</v>
      </c>
      <c r="C48" s="1085" t="s">
        <v>1052</v>
      </c>
      <c r="D48" s="68">
        <v>291</v>
      </c>
      <c r="E48" s="68">
        <v>851</v>
      </c>
      <c r="F48" s="312"/>
      <c r="G48" s="312"/>
      <c r="H48" s="312"/>
      <c r="I48" s="312">
        <v>1278300</v>
      </c>
      <c r="J48" s="312"/>
    </row>
    <row r="49" spans="1:10" x14ac:dyDescent="0.2">
      <c r="A49" s="1085" t="s">
        <v>970</v>
      </c>
      <c r="B49" s="1085" t="s">
        <v>971</v>
      </c>
      <c r="C49" s="1085" t="s">
        <v>1052</v>
      </c>
      <c r="D49" s="68">
        <v>346</v>
      </c>
      <c r="E49" s="68">
        <v>244</v>
      </c>
      <c r="F49" s="312"/>
      <c r="G49" s="312"/>
      <c r="H49" s="312"/>
      <c r="I49" s="312">
        <v>23800</v>
      </c>
      <c r="J49" s="312"/>
    </row>
    <row r="50" spans="1:10" x14ac:dyDescent="0.2">
      <c r="A50" s="1085" t="s">
        <v>970</v>
      </c>
      <c r="B50" s="1085" t="s">
        <v>971</v>
      </c>
      <c r="C50" s="1085" t="s">
        <v>1108</v>
      </c>
      <c r="D50" s="68">
        <v>211</v>
      </c>
      <c r="E50" s="68">
        <v>111</v>
      </c>
      <c r="F50" s="312"/>
      <c r="G50" s="312"/>
      <c r="H50" s="312"/>
      <c r="I50" s="312">
        <v>5412700</v>
      </c>
      <c r="J50" s="312"/>
    </row>
    <row r="51" spans="1:10" x14ac:dyDescent="0.2">
      <c r="A51" s="1085" t="s">
        <v>970</v>
      </c>
      <c r="B51" s="1085" t="s">
        <v>971</v>
      </c>
      <c r="C51" s="1085" t="s">
        <v>1110</v>
      </c>
      <c r="D51" s="68">
        <v>213</v>
      </c>
      <c r="E51" s="68">
        <v>119</v>
      </c>
      <c r="F51" s="312"/>
      <c r="G51" s="312"/>
      <c r="H51" s="312"/>
      <c r="I51" s="312">
        <v>1634600</v>
      </c>
      <c r="J51" s="312"/>
    </row>
    <row r="52" spans="1:10" x14ac:dyDescent="0.2">
      <c r="A52" s="1085" t="s">
        <v>970</v>
      </c>
      <c r="B52" s="1085" t="s">
        <v>971</v>
      </c>
      <c r="C52" s="1085" t="s">
        <v>1109</v>
      </c>
      <c r="D52" s="68">
        <v>211</v>
      </c>
      <c r="E52" s="68">
        <v>111</v>
      </c>
      <c r="F52" s="312"/>
      <c r="G52" s="312"/>
      <c r="H52" s="312"/>
      <c r="I52" s="312">
        <v>12050700</v>
      </c>
      <c r="J52" s="312"/>
    </row>
    <row r="53" spans="1:10" ht="15.75" x14ac:dyDescent="0.2">
      <c r="A53" s="1085" t="s">
        <v>970</v>
      </c>
      <c r="B53" s="1085" t="s">
        <v>971</v>
      </c>
      <c r="C53" s="1085" t="s">
        <v>1111</v>
      </c>
      <c r="D53" s="68">
        <v>213</v>
      </c>
      <c r="E53" s="68">
        <v>119</v>
      </c>
      <c r="F53" s="312"/>
      <c r="G53" s="313"/>
      <c r="H53" s="313"/>
      <c r="I53" s="312">
        <v>3639300</v>
      </c>
      <c r="J53" s="313"/>
    </row>
    <row r="54" spans="1:10" ht="15.75" x14ac:dyDescent="0.25">
      <c r="A54" s="2429"/>
      <c r="B54" s="2430"/>
      <c r="C54" s="2430"/>
      <c r="D54" s="2430"/>
      <c r="E54" s="2431"/>
      <c r="F54" s="312">
        <f>SUM(F41:F53)</f>
        <v>0</v>
      </c>
      <c r="G54" s="313"/>
      <c r="H54" s="313"/>
      <c r="I54" s="312">
        <f>SUM(I41:I53)</f>
        <v>47624500</v>
      </c>
      <c r="J54" s="313"/>
    </row>
    <row r="55" spans="1:10" ht="15" x14ac:dyDescent="0.2">
      <c r="A55" s="67"/>
      <c r="B55" s="67"/>
      <c r="C55" s="67"/>
      <c r="D55" s="67"/>
      <c r="E55" s="67"/>
      <c r="F55" s="67"/>
      <c r="G55" s="67"/>
      <c r="H55" s="67"/>
      <c r="I55" s="67"/>
      <c r="J55" s="67"/>
    </row>
    <row r="56" spans="1:10" ht="15" x14ac:dyDescent="0.2">
      <c r="A56" s="67"/>
      <c r="B56" s="67"/>
      <c r="C56" s="67"/>
      <c r="D56" s="67"/>
      <c r="E56" s="67"/>
      <c r="F56" s="67"/>
      <c r="G56" s="67"/>
      <c r="H56" s="67"/>
      <c r="I56" s="67"/>
      <c r="J56" s="67"/>
    </row>
    <row r="57" spans="1:10" ht="15.75" x14ac:dyDescent="0.25">
      <c r="A57" s="48" t="s">
        <v>152</v>
      </c>
      <c r="B57" s="48"/>
      <c r="C57" s="48"/>
      <c r="D57" s="61"/>
      <c r="E57" s="62"/>
      <c r="F57" s="5"/>
      <c r="G57" s="2426" t="s">
        <v>1062</v>
      </c>
      <c r="H57" s="2426"/>
      <c r="I57" s="2426"/>
      <c r="J57" s="5"/>
    </row>
    <row r="58" spans="1:10" ht="15.75" x14ac:dyDescent="0.25">
      <c r="A58" s="48"/>
      <c r="B58" s="48"/>
      <c r="C58" s="63"/>
      <c r="D58" s="63"/>
      <c r="E58" s="63" t="s">
        <v>13</v>
      </c>
      <c r="F58" s="5"/>
      <c r="G58" s="63"/>
      <c r="H58" s="63" t="s">
        <v>14</v>
      </c>
      <c r="I58" s="5"/>
      <c r="J58" s="5"/>
    </row>
    <row r="59" spans="1:10" ht="15.75" x14ac:dyDescent="0.25">
      <c r="A59" s="48" t="s">
        <v>155</v>
      </c>
      <c r="B59" s="48"/>
      <c r="C59" s="48"/>
      <c r="D59" s="61"/>
      <c r="E59" s="62"/>
      <c r="F59" s="5"/>
      <c r="G59" s="2426" t="s">
        <v>972</v>
      </c>
      <c r="H59" s="2426"/>
      <c r="I59" s="2426"/>
      <c r="J59" s="5"/>
    </row>
    <row r="60" spans="1:10" ht="15.75" x14ac:dyDescent="0.25">
      <c r="A60" s="48"/>
      <c r="B60" s="48"/>
      <c r="C60" s="63"/>
      <c r="D60" s="63"/>
      <c r="E60" s="63" t="s">
        <v>13</v>
      </c>
      <c r="F60" s="5"/>
      <c r="G60" s="63"/>
      <c r="H60" s="63" t="s">
        <v>14</v>
      </c>
      <c r="I60" s="5"/>
      <c r="J60" s="5"/>
    </row>
    <row r="61" spans="1:10" ht="15.75" x14ac:dyDescent="0.25">
      <c r="A61" s="48"/>
      <c r="B61" s="48"/>
      <c r="C61" s="48"/>
      <c r="D61" s="48"/>
      <c r="E61" s="5"/>
      <c r="F61" s="5"/>
      <c r="G61" s="5"/>
      <c r="H61" s="5"/>
      <c r="I61" s="5"/>
      <c r="J61" s="5"/>
    </row>
    <row r="62" spans="1:10" ht="15.75" x14ac:dyDescent="0.25">
      <c r="A62" s="48" t="s">
        <v>476</v>
      </c>
      <c r="B62" s="48"/>
      <c r="C62" s="48" t="s">
        <v>477</v>
      </c>
      <c r="D62" s="48"/>
      <c r="E62" s="5"/>
      <c r="F62" s="5"/>
      <c r="G62" s="5"/>
      <c r="H62" s="5"/>
      <c r="I62" s="5"/>
      <c r="J62" s="5"/>
    </row>
    <row r="63" spans="1:10" x14ac:dyDescent="0.2">
      <c r="A63" s="57"/>
      <c r="B63" s="57"/>
      <c r="C63" s="57"/>
      <c r="D63" s="57"/>
      <c r="E63" s="58" t="s">
        <v>478</v>
      </c>
      <c r="F63" s="57"/>
      <c r="G63" s="57"/>
      <c r="H63" s="57"/>
      <c r="I63" s="57"/>
      <c r="J63" s="57"/>
    </row>
    <row r="64" spans="1:10" ht="45.75" customHeight="1" x14ac:dyDescent="0.2">
      <c r="A64" s="57"/>
      <c r="B64" s="57"/>
      <c r="C64" s="57"/>
      <c r="D64" s="57"/>
      <c r="E64" s="1660" t="s">
        <v>468</v>
      </c>
      <c r="F64" s="1660"/>
      <c r="G64" s="1660"/>
      <c r="H64" s="1660"/>
      <c r="I64" s="1660"/>
      <c r="J64" s="57"/>
    </row>
    <row r="68" spans="1:10" ht="16.5" x14ac:dyDescent="0.25">
      <c r="A68" s="204" t="s">
        <v>973</v>
      </c>
      <c r="B68" s="204"/>
      <c r="C68" s="204"/>
      <c r="D68" s="204"/>
      <c r="E68" s="204"/>
      <c r="F68" s="204"/>
      <c r="G68" s="204"/>
      <c r="H68" s="204"/>
      <c r="I68" s="204"/>
    </row>
    <row r="69" spans="1:10" ht="16.5" x14ac:dyDescent="0.25">
      <c r="A69" s="66"/>
      <c r="B69" s="66"/>
    </row>
    <row r="70" spans="1:10" ht="15.75" x14ac:dyDescent="0.25">
      <c r="A70" s="59" t="s">
        <v>360</v>
      </c>
      <c r="B70" s="59">
        <v>7</v>
      </c>
      <c r="C70" s="62" t="s">
        <v>1286</v>
      </c>
      <c r="D70" s="62"/>
      <c r="E70" s="5" t="s">
        <v>857</v>
      </c>
      <c r="F70" s="67"/>
      <c r="G70" s="67"/>
      <c r="H70" s="67"/>
      <c r="I70" s="67"/>
      <c r="J70" s="67"/>
    </row>
    <row r="71" spans="1:10" ht="15.75" x14ac:dyDescent="0.25">
      <c r="A71" s="2427" t="s">
        <v>969</v>
      </c>
      <c r="B71" s="2427"/>
      <c r="C71" s="2427"/>
      <c r="D71" s="2427"/>
      <c r="E71" s="2427"/>
      <c r="F71" s="2427"/>
      <c r="G71" s="2427"/>
      <c r="H71" s="2427"/>
      <c r="I71" s="2427"/>
      <c r="J71" s="67"/>
    </row>
    <row r="72" spans="1:10" ht="15" x14ac:dyDescent="0.2">
      <c r="A72" s="1405" t="s">
        <v>471</v>
      </c>
      <c r="B72" s="1405"/>
      <c r="C72" s="1405"/>
      <c r="D72" s="1405"/>
      <c r="E72" s="1405"/>
      <c r="F72" s="1405"/>
      <c r="G72" s="1405"/>
      <c r="H72" s="1405"/>
      <c r="I72" s="1405"/>
      <c r="J72" s="67"/>
    </row>
    <row r="73" spans="1:10" ht="15.75" x14ac:dyDescent="0.25">
      <c r="A73" s="59"/>
      <c r="B73" s="59"/>
      <c r="C73" s="67"/>
      <c r="D73" s="67"/>
      <c r="E73" s="67"/>
      <c r="F73" s="67"/>
      <c r="G73" s="67"/>
      <c r="H73" s="67"/>
      <c r="I73" s="67"/>
      <c r="J73" s="67"/>
    </row>
    <row r="74" spans="1:10" ht="15.75" x14ac:dyDescent="0.25">
      <c r="A74" s="2428" t="s">
        <v>472</v>
      </c>
      <c r="B74" s="2428"/>
      <c r="C74" s="2428"/>
      <c r="D74" s="2428"/>
      <c r="E74" s="2428"/>
      <c r="F74" s="2428"/>
      <c r="G74" s="2428"/>
      <c r="H74" s="2428"/>
      <c r="I74" s="2428"/>
      <c r="J74" s="67"/>
    </row>
    <row r="75" spans="1:10" ht="63.75" x14ac:dyDescent="0.2">
      <c r="A75" s="984" t="s">
        <v>473</v>
      </c>
      <c r="B75" s="984" t="s">
        <v>474</v>
      </c>
      <c r="C75" s="984" t="s">
        <v>475</v>
      </c>
      <c r="D75" s="984" t="s">
        <v>334</v>
      </c>
      <c r="E75" s="984" t="s">
        <v>306</v>
      </c>
      <c r="F75" s="984" t="s">
        <v>974</v>
      </c>
      <c r="G75" s="984" t="s">
        <v>1288</v>
      </c>
      <c r="H75" s="984" t="s">
        <v>1289</v>
      </c>
      <c r="I75" s="984" t="s">
        <v>975</v>
      </c>
      <c r="J75" s="984" t="s">
        <v>481</v>
      </c>
    </row>
    <row r="76" spans="1:10" x14ac:dyDescent="0.2">
      <c r="A76" s="1085" t="s">
        <v>970</v>
      </c>
      <c r="B76" s="1085" t="s">
        <v>971</v>
      </c>
      <c r="C76" s="1085" t="s">
        <v>1051</v>
      </c>
      <c r="D76" s="68">
        <v>223</v>
      </c>
      <c r="E76" s="68">
        <v>247</v>
      </c>
      <c r="F76" s="312">
        <v>6233000</v>
      </c>
      <c r="G76" s="312">
        <v>2389749.27</v>
      </c>
      <c r="H76" s="312">
        <v>2389749.27</v>
      </c>
      <c r="I76" s="312">
        <v>5999824</v>
      </c>
      <c r="J76" s="312">
        <v>-233176</v>
      </c>
    </row>
    <row r="77" spans="1:10" x14ac:dyDescent="0.2">
      <c r="A77" s="1085" t="s">
        <v>970</v>
      </c>
      <c r="B77" s="1085" t="s">
        <v>971</v>
      </c>
      <c r="C77" s="1085" t="s">
        <v>1287</v>
      </c>
      <c r="D77" s="68">
        <v>310</v>
      </c>
      <c r="E77" s="68">
        <v>244</v>
      </c>
      <c r="F77" s="312"/>
      <c r="G77" s="312"/>
      <c r="H77" s="312"/>
      <c r="I77" s="312">
        <v>233176</v>
      </c>
      <c r="J77" s="312">
        <v>233176</v>
      </c>
    </row>
    <row r="78" spans="1:10" ht="15.75" x14ac:dyDescent="0.25">
      <c r="A78" s="2429"/>
      <c r="B78" s="2430"/>
      <c r="C78" s="2430"/>
      <c r="D78" s="2430"/>
      <c r="E78" s="2431"/>
      <c r="F78" s="312">
        <f>SUM(F76:F77)</f>
        <v>6233000</v>
      </c>
      <c r="G78" s="313"/>
      <c r="H78" s="313"/>
      <c r="I78" s="312">
        <f>SUM(I76:I77)</f>
        <v>6233000</v>
      </c>
      <c r="J78" s="312">
        <f>SUM(J76:J77)</f>
        <v>0</v>
      </c>
    </row>
    <row r="79" spans="1:10" ht="15" x14ac:dyDescent="0.2">
      <c r="A79" s="67"/>
      <c r="B79" s="67"/>
      <c r="C79" s="67"/>
      <c r="D79" s="67"/>
      <c r="E79" s="67"/>
      <c r="F79" s="67"/>
      <c r="G79" s="67"/>
      <c r="H79" s="67"/>
      <c r="I79" s="67"/>
      <c r="J79" s="67"/>
    </row>
    <row r="80" spans="1:10" ht="15" x14ac:dyDescent="0.2">
      <c r="A80" s="67"/>
      <c r="B80" s="67"/>
      <c r="C80" s="67"/>
      <c r="D80" s="67"/>
      <c r="E80" s="67"/>
      <c r="F80" s="67"/>
      <c r="G80" s="67"/>
      <c r="H80" s="67"/>
      <c r="I80" s="67"/>
      <c r="J80" s="67"/>
    </row>
    <row r="81" spans="1:10" ht="15.75" x14ac:dyDescent="0.25">
      <c r="A81" s="48" t="s">
        <v>152</v>
      </c>
      <c r="B81" s="48"/>
      <c r="C81" s="48"/>
      <c r="D81" s="61"/>
      <c r="E81" s="62"/>
      <c r="F81" s="5"/>
      <c r="G81" s="2426" t="s">
        <v>1254</v>
      </c>
      <c r="H81" s="2426"/>
      <c r="I81" s="2426"/>
      <c r="J81" s="5"/>
    </row>
    <row r="82" spans="1:10" ht="15.75" x14ac:dyDescent="0.25">
      <c r="A82" s="48"/>
      <c r="B82" s="48"/>
      <c r="C82" s="63"/>
      <c r="D82" s="63"/>
      <c r="E82" s="63" t="s">
        <v>13</v>
      </c>
      <c r="F82" s="5"/>
      <c r="G82" s="63"/>
      <c r="H82" s="63" t="s">
        <v>14</v>
      </c>
      <c r="I82" s="5"/>
      <c r="J82" s="5"/>
    </row>
    <row r="83" spans="1:10" ht="15.75" x14ac:dyDescent="0.25">
      <c r="A83" s="48" t="s">
        <v>155</v>
      </c>
      <c r="B83" s="48"/>
      <c r="C83" s="48"/>
      <c r="D83" s="61"/>
      <c r="E83" s="62"/>
      <c r="F83" s="5"/>
      <c r="G83" s="2426" t="s">
        <v>972</v>
      </c>
      <c r="H83" s="2426"/>
      <c r="I83" s="2426"/>
      <c r="J83" s="5"/>
    </row>
    <row r="84" spans="1:10" ht="15.75" x14ac:dyDescent="0.25">
      <c r="A84" s="48"/>
      <c r="B84" s="48"/>
      <c r="C84" s="63"/>
      <c r="D84" s="63"/>
      <c r="E84" s="63" t="s">
        <v>13</v>
      </c>
      <c r="F84" s="5"/>
      <c r="G84" s="63"/>
      <c r="H84" s="63" t="s">
        <v>14</v>
      </c>
      <c r="I84" s="5"/>
      <c r="J84" s="5"/>
    </row>
    <row r="85" spans="1:10" ht="15.75" x14ac:dyDescent="0.25">
      <c r="A85" s="48"/>
      <c r="B85" s="48"/>
      <c r="C85" s="48"/>
      <c r="D85" s="48"/>
      <c r="E85" s="5"/>
      <c r="F85" s="5"/>
      <c r="G85" s="5"/>
      <c r="H85" s="5"/>
      <c r="I85" s="5"/>
      <c r="J85" s="5"/>
    </row>
    <row r="86" spans="1:10" ht="15.75" x14ac:dyDescent="0.25">
      <c r="A86" s="48" t="s">
        <v>476</v>
      </c>
      <c r="B86" s="48"/>
      <c r="C86" s="48" t="s">
        <v>477</v>
      </c>
      <c r="D86" s="48"/>
      <c r="E86" s="5"/>
      <c r="F86" s="5"/>
      <c r="G86" s="5"/>
      <c r="H86" s="5"/>
      <c r="I86" s="5"/>
      <c r="J86" s="5"/>
    </row>
    <row r="87" spans="1:10" x14ac:dyDescent="0.2">
      <c r="A87" s="57"/>
      <c r="B87" s="57"/>
      <c r="C87" s="57"/>
      <c r="D87" s="57"/>
      <c r="E87" s="58" t="s">
        <v>478</v>
      </c>
      <c r="F87" s="57"/>
      <c r="G87" s="57"/>
      <c r="H87" s="57"/>
      <c r="I87" s="57"/>
      <c r="J87" s="57"/>
    </row>
    <row r="88" spans="1:10" ht="49.5" customHeight="1" x14ac:dyDescent="0.2">
      <c r="A88" s="57"/>
      <c r="B88" s="57"/>
      <c r="C88" s="57"/>
      <c r="D88" s="57"/>
      <c r="E88" s="1660" t="s">
        <v>468</v>
      </c>
      <c r="F88" s="1660"/>
      <c r="G88" s="1660"/>
      <c r="H88" s="1660"/>
      <c r="I88" s="1660"/>
      <c r="J88" s="57"/>
    </row>
    <row r="92" spans="1:10" ht="16.5" x14ac:dyDescent="0.25">
      <c r="A92" s="204" t="s">
        <v>1069</v>
      </c>
      <c r="B92" s="204"/>
      <c r="C92" s="204"/>
      <c r="D92" s="204"/>
      <c r="E92" s="204"/>
      <c r="F92" s="204"/>
      <c r="G92" s="204"/>
      <c r="H92" s="204"/>
      <c r="I92" s="204"/>
    </row>
    <row r="93" spans="1:10" ht="16.5" x14ac:dyDescent="0.25">
      <c r="A93" s="66"/>
      <c r="B93" s="66"/>
    </row>
    <row r="94" spans="1:10" ht="15.75" x14ac:dyDescent="0.25">
      <c r="A94" s="59" t="s">
        <v>360</v>
      </c>
      <c r="B94" s="59">
        <v>28</v>
      </c>
      <c r="C94" s="62" t="s">
        <v>856</v>
      </c>
      <c r="D94" s="62"/>
      <c r="E94" s="5" t="s">
        <v>1047</v>
      </c>
      <c r="F94" s="67"/>
      <c r="G94" s="67"/>
      <c r="H94" s="67"/>
      <c r="I94" s="67"/>
      <c r="J94" s="67"/>
    </row>
    <row r="95" spans="1:10" ht="15.75" x14ac:dyDescent="0.25">
      <c r="A95" s="2427" t="s">
        <v>969</v>
      </c>
      <c r="B95" s="2427"/>
      <c r="C95" s="2427"/>
      <c r="D95" s="2427"/>
      <c r="E95" s="2427"/>
      <c r="F95" s="2427"/>
      <c r="G95" s="2427"/>
      <c r="H95" s="2427"/>
      <c r="I95" s="2427"/>
      <c r="J95" s="67"/>
    </row>
    <row r="96" spans="1:10" ht="15" x14ac:dyDescent="0.2">
      <c r="A96" s="1405" t="s">
        <v>471</v>
      </c>
      <c r="B96" s="1405"/>
      <c r="C96" s="1405"/>
      <c r="D96" s="1405"/>
      <c r="E96" s="1405"/>
      <c r="F96" s="1405"/>
      <c r="G96" s="1405"/>
      <c r="H96" s="1405"/>
      <c r="I96" s="1405"/>
      <c r="J96" s="67"/>
    </row>
    <row r="97" spans="1:10" ht="15.75" x14ac:dyDescent="0.25">
      <c r="A97" s="59"/>
      <c r="B97" s="59"/>
      <c r="C97" s="67"/>
      <c r="D97" s="67"/>
      <c r="E97" s="67"/>
      <c r="F97" s="67"/>
      <c r="G97" s="67"/>
      <c r="H97" s="67"/>
      <c r="I97" s="67"/>
      <c r="J97" s="67"/>
    </row>
    <row r="98" spans="1:10" ht="15.75" x14ac:dyDescent="0.25">
      <c r="A98" s="2428" t="s">
        <v>472</v>
      </c>
      <c r="B98" s="2428"/>
      <c r="C98" s="2428"/>
      <c r="D98" s="2428"/>
      <c r="E98" s="2428"/>
      <c r="F98" s="2428"/>
      <c r="G98" s="2428"/>
      <c r="H98" s="2428"/>
      <c r="I98" s="2428"/>
      <c r="J98" s="67"/>
    </row>
    <row r="99" spans="1:10" ht="63.75" x14ac:dyDescent="0.2">
      <c r="A99" s="984" t="s">
        <v>473</v>
      </c>
      <c r="B99" s="984" t="s">
        <v>474</v>
      </c>
      <c r="C99" s="984" t="s">
        <v>475</v>
      </c>
      <c r="D99" s="984" t="s">
        <v>334</v>
      </c>
      <c r="E99" s="984" t="s">
        <v>306</v>
      </c>
      <c r="F99" s="984" t="s">
        <v>1070</v>
      </c>
      <c r="G99" s="984" t="s">
        <v>1071</v>
      </c>
      <c r="H99" s="984" t="s">
        <v>1072</v>
      </c>
      <c r="I99" s="984" t="s">
        <v>1073</v>
      </c>
      <c r="J99" s="984" t="s">
        <v>481</v>
      </c>
    </row>
    <row r="100" spans="1:10" x14ac:dyDescent="0.2">
      <c r="A100" s="1085" t="s">
        <v>970</v>
      </c>
      <c r="B100" s="1085" t="s">
        <v>971</v>
      </c>
      <c r="C100" s="1085" t="s">
        <v>1048</v>
      </c>
      <c r="D100" s="68">
        <v>211</v>
      </c>
      <c r="E100" s="68">
        <v>111</v>
      </c>
      <c r="F100" s="312"/>
      <c r="G100" s="312"/>
      <c r="H100" s="312"/>
      <c r="I100" s="312">
        <v>12145400</v>
      </c>
      <c r="J100" s="312"/>
    </row>
    <row r="101" spans="1:10" x14ac:dyDescent="0.2">
      <c r="A101" s="1085" t="s">
        <v>970</v>
      </c>
      <c r="B101" s="1085" t="s">
        <v>971</v>
      </c>
      <c r="C101" s="1085" t="s">
        <v>1065</v>
      </c>
      <c r="D101" s="68">
        <v>213</v>
      </c>
      <c r="E101" s="68">
        <v>119</v>
      </c>
      <c r="F101" s="312"/>
      <c r="G101" s="312"/>
      <c r="H101" s="312"/>
      <c r="I101" s="312">
        <v>3667900</v>
      </c>
      <c r="J101" s="312"/>
    </row>
    <row r="102" spans="1:10" x14ac:dyDescent="0.2">
      <c r="A102" s="1085" t="s">
        <v>970</v>
      </c>
      <c r="B102" s="1085" t="s">
        <v>971</v>
      </c>
      <c r="C102" s="1085" t="s">
        <v>1050</v>
      </c>
      <c r="D102" s="68">
        <v>221</v>
      </c>
      <c r="E102" s="68">
        <v>244</v>
      </c>
      <c r="F102" s="312"/>
      <c r="G102" s="312"/>
      <c r="H102" s="312"/>
      <c r="I102" s="312">
        <v>81800</v>
      </c>
      <c r="J102" s="312"/>
    </row>
    <row r="103" spans="1:10" x14ac:dyDescent="0.2">
      <c r="A103" s="1085" t="s">
        <v>970</v>
      </c>
      <c r="B103" s="1085" t="s">
        <v>971</v>
      </c>
      <c r="C103" s="1085" t="s">
        <v>1051</v>
      </c>
      <c r="D103" s="68">
        <v>223</v>
      </c>
      <c r="E103" s="68">
        <v>244</v>
      </c>
      <c r="F103" s="312"/>
      <c r="G103" s="312"/>
      <c r="H103" s="312"/>
      <c r="I103" s="312">
        <v>166000</v>
      </c>
      <c r="J103" s="312"/>
    </row>
    <row r="104" spans="1:10" x14ac:dyDescent="0.2">
      <c r="A104" s="1085" t="s">
        <v>970</v>
      </c>
      <c r="B104" s="1085" t="s">
        <v>971</v>
      </c>
      <c r="C104" s="1085" t="s">
        <v>1051</v>
      </c>
      <c r="D104" s="68">
        <v>223</v>
      </c>
      <c r="E104" s="68">
        <v>247</v>
      </c>
      <c r="F104" s="312"/>
      <c r="G104" s="312"/>
      <c r="H104" s="312"/>
      <c r="I104" s="312">
        <v>5467100</v>
      </c>
      <c r="J104" s="312"/>
    </row>
    <row r="105" spans="1:10" x14ac:dyDescent="0.2">
      <c r="A105" s="1085" t="s">
        <v>970</v>
      </c>
      <c r="B105" s="1085" t="s">
        <v>971</v>
      </c>
      <c r="C105" s="1085" t="s">
        <v>1054</v>
      </c>
      <c r="D105" s="68">
        <v>225</v>
      </c>
      <c r="E105" s="68">
        <v>244</v>
      </c>
      <c r="F105" s="312"/>
      <c r="G105" s="312"/>
      <c r="H105" s="312"/>
      <c r="I105" s="312">
        <v>1552300</v>
      </c>
      <c r="J105" s="312"/>
    </row>
    <row r="106" spans="1:10" x14ac:dyDescent="0.2">
      <c r="A106" s="1085" t="s">
        <v>970</v>
      </c>
      <c r="B106" s="1085" t="s">
        <v>971</v>
      </c>
      <c r="C106" s="1085" t="s">
        <v>1053</v>
      </c>
      <c r="D106" s="68">
        <v>226</v>
      </c>
      <c r="E106" s="68">
        <v>244</v>
      </c>
      <c r="F106" s="312"/>
      <c r="G106" s="312"/>
      <c r="H106" s="312"/>
      <c r="I106" s="312">
        <v>569800</v>
      </c>
      <c r="J106" s="312"/>
    </row>
    <row r="107" spans="1:10" x14ac:dyDescent="0.2">
      <c r="A107" s="1085" t="s">
        <v>970</v>
      </c>
      <c r="B107" s="1085" t="s">
        <v>971</v>
      </c>
      <c r="C107" s="1085" t="s">
        <v>1052</v>
      </c>
      <c r="D107" s="68">
        <v>291</v>
      </c>
      <c r="E107" s="68">
        <v>851</v>
      </c>
      <c r="F107" s="312"/>
      <c r="G107" s="312"/>
      <c r="H107" s="312"/>
      <c r="I107" s="312">
        <v>1278300</v>
      </c>
      <c r="J107" s="312"/>
    </row>
    <row r="108" spans="1:10" x14ac:dyDescent="0.2">
      <c r="A108" s="1085" t="s">
        <v>970</v>
      </c>
      <c r="B108" s="1085" t="s">
        <v>971</v>
      </c>
      <c r="C108" s="1085" t="s">
        <v>1068</v>
      </c>
      <c r="D108" s="68">
        <v>346</v>
      </c>
      <c r="E108" s="68">
        <v>244</v>
      </c>
      <c r="F108" s="312"/>
      <c r="G108" s="312"/>
      <c r="H108" s="312"/>
      <c r="I108" s="312">
        <v>23800</v>
      </c>
      <c r="J108" s="312"/>
    </row>
    <row r="109" spans="1:10" x14ac:dyDescent="0.2">
      <c r="A109" s="1085" t="s">
        <v>970</v>
      </c>
      <c r="B109" s="1085" t="s">
        <v>971</v>
      </c>
      <c r="C109" s="1085" t="s">
        <v>1108</v>
      </c>
      <c r="D109" s="68">
        <v>211</v>
      </c>
      <c r="E109" s="68">
        <v>111</v>
      </c>
      <c r="F109" s="312"/>
      <c r="G109" s="312"/>
      <c r="H109" s="312"/>
      <c r="I109" s="312">
        <v>5629200</v>
      </c>
      <c r="J109" s="312"/>
    </row>
    <row r="110" spans="1:10" x14ac:dyDescent="0.2">
      <c r="A110" s="1085" t="s">
        <v>970</v>
      </c>
      <c r="B110" s="1085" t="s">
        <v>971</v>
      </c>
      <c r="C110" s="1085" t="s">
        <v>1110</v>
      </c>
      <c r="D110" s="68">
        <v>213</v>
      </c>
      <c r="E110" s="68">
        <v>119</v>
      </c>
      <c r="F110" s="312"/>
      <c r="G110" s="312"/>
      <c r="H110" s="312"/>
      <c r="I110" s="312">
        <v>1700000</v>
      </c>
      <c r="J110" s="312"/>
    </row>
    <row r="111" spans="1:10" x14ac:dyDescent="0.2">
      <c r="A111" s="1085" t="s">
        <v>970</v>
      </c>
      <c r="B111" s="1085" t="s">
        <v>971</v>
      </c>
      <c r="C111" s="1085" t="s">
        <v>1109</v>
      </c>
      <c r="D111" s="68">
        <v>211</v>
      </c>
      <c r="E111" s="68">
        <v>111</v>
      </c>
      <c r="F111" s="312"/>
      <c r="G111" s="312"/>
      <c r="H111" s="312"/>
      <c r="I111" s="312">
        <v>12532600</v>
      </c>
      <c r="J111" s="312"/>
    </row>
    <row r="112" spans="1:10" ht="15.75" x14ac:dyDescent="0.2">
      <c r="A112" s="1085" t="s">
        <v>970</v>
      </c>
      <c r="B112" s="1085" t="s">
        <v>971</v>
      </c>
      <c r="C112" s="1085" t="s">
        <v>1111</v>
      </c>
      <c r="D112" s="68">
        <v>213</v>
      </c>
      <c r="E112" s="68">
        <v>119</v>
      </c>
      <c r="F112" s="312"/>
      <c r="G112" s="313"/>
      <c r="H112" s="313"/>
      <c r="I112" s="312">
        <v>3784900</v>
      </c>
      <c r="J112" s="313"/>
    </row>
    <row r="113" spans="1:10" ht="15.75" x14ac:dyDescent="0.25">
      <c r="A113" s="2429"/>
      <c r="B113" s="2430"/>
      <c r="C113" s="2430"/>
      <c r="D113" s="2430"/>
      <c r="E113" s="2431"/>
      <c r="F113" s="312">
        <f>SUM(F100:F112)</f>
        <v>0</v>
      </c>
      <c r="G113" s="313"/>
      <c r="H113" s="313"/>
      <c r="I113" s="312">
        <f>SUM(I100:I112)</f>
        <v>48599100</v>
      </c>
      <c r="J113" s="313"/>
    </row>
    <row r="114" spans="1:10" ht="15" x14ac:dyDescent="0.2">
      <c r="A114" s="67"/>
      <c r="B114" s="67"/>
      <c r="C114" s="67"/>
      <c r="D114" s="67"/>
      <c r="E114" s="67"/>
      <c r="F114" s="67"/>
      <c r="G114" s="67"/>
      <c r="H114" s="67"/>
      <c r="I114" s="67"/>
      <c r="J114" s="67"/>
    </row>
    <row r="115" spans="1:10" ht="15" x14ac:dyDescent="0.2">
      <c r="A115" s="67"/>
      <c r="B115" s="67"/>
      <c r="C115" s="67"/>
      <c r="D115" s="67"/>
      <c r="E115" s="67"/>
      <c r="F115" s="67"/>
      <c r="G115" s="67"/>
      <c r="H115" s="67"/>
      <c r="I115" s="67"/>
      <c r="J115" s="67"/>
    </row>
    <row r="116" spans="1:10" ht="15.75" x14ac:dyDescent="0.25">
      <c r="A116" s="48" t="s">
        <v>152</v>
      </c>
      <c r="B116" s="48"/>
      <c r="C116" s="48"/>
      <c r="D116" s="61"/>
      <c r="E116" s="62"/>
      <c r="F116" s="5"/>
      <c r="G116" s="2426" t="s">
        <v>1062</v>
      </c>
      <c r="H116" s="2426"/>
      <c r="I116" s="2426"/>
      <c r="J116" s="5"/>
    </row>
    <row r="117" spans="1:10" ht="15.75" x14ac:dyDescent="0.25">
      <c r="A117" s="48"/>
      <c r="B117" s="48"/>
      <c r="C117" s="63"/>
      <c r="D117" s="63"/>
      <c r="E117" s="63" t="s">
        <v>13</v>
      </c>
      <c r="F117" s="5"/>
      <c r="G117" s="63"/>
      <c r="H117" s="63" t="s">
        <v>14</v>
      </c>
      <c r="I117" s="5"/>
      <c r="J117" s="5"/>
    </row>
    <row r="118" spans="1:10" ht="15.75" x14ac:dyDescent="0.25">
      <c r="A118" s="48" t="s">
        <v>155</v>
      </c>
      <c r="B118" s="48"/>
      <c r="C118" s="48"/>
      <c r="D118" s="61"/>
      <c r="E118" s="62"/>
      <c r="F118" s="5"/>
      <c r="G118" s="2426" t="s">
        <v>972</v>
      </c>
      <c r="H118" s="2426"/>
      <c r="I118" s="2426"/>
      <c r="J118" s="5"/>
    </row>
    <row r="119" spans="1:10" ht="15.75" x14ac:dyDescent="0.25">
      <c r="A119" s="48"/>
      <c r="B119" s="48"/>
      <c r="C119" s="63"/>
      <c r="D119" s="63"/>
      <c r="E119" s="63" t="s">
        <v>13</v>
      </c>
      <c r="F119" s="5"/>
      <c r="G119" s="63"/>
      <c r="H119" s="63" t="s">
        <v>14</v>
      </c>
      <c r="I119" s="5"/>
      <c r="J119" s="5"/>
    </row>
    <row r="120" spans="1:10" ht="15.75" x14ac:dyDescent="0.25">
      <c r="A120" s="48"/>
      <c r="B120" s="48"/>
      <c r="C120" s="48"/>
      <c r="D120" s="48"/>
      <c r="E120" s="5"/>
      <c r="F120" s="5"/>
      <c r="G120" s="5"/>
      <c r="H120" s="5"/>
      <c r="I120" s="5"/>
      <c r="J120" s="5"/>
    </row>
    <row r="121" spans="1:10" ht="15.75" x14ac:dyDescent="0.25">
      <c r="A121" s="48" t="s">
        <v>476</v>
      </c>
      <c r="B121" s="48"/>
      <c r="C121" s="48" t="s">
        <v>477</v>
      </c>
      <c r="D121" s="48"/>
      <c r="E121" s="5"/>
      <c r="F121" s="5"/>
      <c r="G121" s="5"/>
      <c r="H121" s="5"/>
      <c r="I121" s="5"/>
      <c r="J121" s="5"/>
    </row>
    <row r="122" spans="1:10" x14ac:dyDescent="0.2">
      <c r="A122" s="57"/>
      <c r="B122" s="57"/>
      <c r="C122" s="57"/>
      <c r="D122" s="57"/>
      <c r="E122" s="58" t="s">
        <v>478</v>
      </c>
      <c r="F122" s="57"/>
      <c r="G122" s="57"/>
      <c r="H122" s="57"/>
      <c r="I122" s="57"/>
      <c r="J122" s="57"/>
    </row>
    <row r="123" spans="1:10" ht="47.25" customHeight="1" x14ac:dyDescent="0.2">
      <c r="A123" s="57"/>
      <c r="B123" s="57"/>
      <c r="C123" s="57"/>
      <c r="D123" s="57"/>
      <c r="E123" s="1660" t="s">
        <v>468</v>
      </c>
      <c r="F123" s="1660"/>
      <c r="G123" s="1660"/>
      <c r="H123" s="1660"/>
      <c r="I123" s="1660"/>
      <c r="J123" s="57"/>
    </row>
    <row r="127" spans="1:10" ht="16.5" x14ac:dyDescent="0.25">
      <c r="A127" s="204" t="s">
        <v>973</v>
      </c>
      <c r="B127" s="204"/>
      <c r="C127" s="204"/>
      <c r="D127" s="204"/>
      <c r="E127" s="204"/>
      <c r="F127" s="204"/>
      <c r="G127" s="204"/>
      <c r="H127" s="204"/>
      <c r="I127" s="204"/>
    </row>
    <row r="128" spans="1:10" ht="16.5" x14ac:dyDescent="0.25">
      <c r="A128" s="66"/>
      <c r="B128" s="66"/>
    </row>
    <row r="129" spans="1:10" ht="15.75" x14ac:dyDescent="0.25">
      <c r="A129" s="59" t="s">
        <v>360</v>
      </c>
      <c r="B129" s="59">
        <v>16</v>
      </c>
      <c r="C129" s="62" t="s">
        <v>1283</v>
      </c>
      <c r="D129" s="62"/>
      <c r="E129" s="5" t="s">
        <v>857</v>
      </c>
      <c r="F129" s="67"/>
      <c r="G129" s="67"/>
      <c r="H129" s="67"/>
      <c r="I129" s="67"/>
      <c r="J129" s="67"/>
    </row>
    <row r="130" spans="1:10" ht="15.75" x14ac:dyDescent="0.25">
      <c r="A130" s="2427" t="s">
        <v>969</v>
      </c>
      <c r="B130" s="2427"/>
      <c r="C130" s="2427"/>
      <c r="D130" s="2427"/>
      <c r="E130" s="2427"/>
      <c r="F130" s="2427"/>
      <c r="G130" s="2427"/>
      <c r="H130" s="2427"/>
      <c r="I130" s="2427"/>
      <c r="J130" s="67"/>
    </row>
    <row r="131" spans="1:10" ht="15" x14ac:dyDescent="0.2">
      <c r="A131" s="1405" t="s">
        <v>471</v>
      </c>
      <c r="B131" s="1405"/>
      <c r="C131" s="1405"/>
      <c r="D131" s="1405"/>
      <c r="E131" s="1405"/>
      <c r="F131" s="1405"/>
      <c r="G131" s="1405"/>
      <c r="H131" s="1405"/>
      <c r="I131" s="1405"/>
      <c r="J131" s="67"/>
    </row>
    <row r="132" spans="1:10" ht="15.75" x14ac:dyDescent="0.25">
      <c r="A132" s="59"/>
      <c r="B132" s="59"/>
      <c r="C132" s="67"/>
      <c r="D132" s="67"/>
      <c r="E132" s="67"/>
      <c r="F132" s="67"/>
      <c r="G132" s="67"/>
      <c r="H132" s="67"/>
      <c r="I132" s="67"/>
      <c r="J132" s="67"/>
    </row>
    <row r="133" spans="1:10" ht="15.75" x14ac:dyDescent="0.25">
      <c r="A133" s="2428" t="s">
        <v>472</v>
      </c>
      <c r="B133" s="2428"/>
      <c r="C133" s="2428"/>
      <c r="D133" s="2428"/>
      <c r="E133" s="2428"/>
      <c r="F133" s="2428"/>
      <c r="G133" s="2428"/>
      <c r="H133" s="2428"/>
      <c r="I133" s="2428"/>
      <c r="J133" s="67"/>
    </row>
    <row r="134" spans="1:10" ht="76.5" x14ac:dyDescent="0.2">
      <c r="A134" s="984" t="s">
        <v>473</v>
      </c>
      <c r="B134" s="984" t="s">
        <v>474</v>
      </c>
      <c r="C134" s="984" t="s">
        <v>475</v>
      </c>
      <c r="D134" s="984" t="s">
        <v>334</v>
      </c>
      <c r="E134" s="984" t="s">
        <v>306</v>
      </c>
      <c r="F134" s="984" t="s">
        <v>974</v>
      </c>
      <c r="G134" s="984" t="s">
        <v>1281</v>
      </c>
      <c r="H134" s="984" t="s">
        <v>1282</v>
      </c>
      <c r="I134" s="984" t="s">
        <v>975</v>
      </c>
      <c r="J134" s="984" t="s">
        <v>481</v>
      </c>
    </row>
    <row r="135" spans="1:10" ht="25.5" x14ac:dyDescent="0.2">
      <c r="A135" s="1083" t="s">
        <v>970</v>
      </c>
      <c r="B135" s="1083" t="s">
        <v>971</v>
      </c>
      <c r="C135" s="1083" t="s">
        <v>1097</v>
      </c>
      <c r="D135" s="984">
        <v>130</v>
      </c>
      <c r="E135" s="68">
        <v>131</v>
      </c>
      <c r="F135" s="312">
        <v>171812.91</v>
      </c>
      <c r="G135" s="312"/>
      <c r="H135" s="312"/>
      <c r="I135" s="312">
        <v>257212.91</v>
      </c>
      <c r="J135" s="312">
        <v>85400</v>
      </c>
    </row>
    <row r="136" spans="1:10" x14ac:dyDescent="0.2">
      <c r="A136" s="1085" t="s">
        <v>970</v>
      </c>
      <c r="B136" s="1085" t="s">
        <v>971</v>
      </c>
      <c r="C136" s="1085" t="s">
        <v>1097</v>
      </c>
      <c r="D136" s="68">
        <v>341</v>
      </c>
      <c r="E136" s="68">
        <v>244</v>
      </c>
      <c r="F136" s="312"/>
      <c r="G136" s="312"/>
      <c r="H136" s="312"/>
      <c r="I136" s="312">
        <v>20500</v>
      </c>
      <c r="J136" s="312">
        <v>20500</v>
      </c>
    </row>
    <row r="137" spans="1:10" x14ac:dyDescent="0.2">
      <c r="A137" s="1085" t="s">
        <v>970</v>
      </c>
      <c r="B137" s="1085" t="s">
        <v>971</v>
      </c>
      <c r="C137" s="1085" t="s">
        <v>1097</v>
      </c>
      <c r="D137" s="68">
        <v>346</v>
      </c>
      <c r="E137" s="68">
        <v>244</v>
      </c>
      <c r="F137" s="312">
        <v>67912.91</v>
      </c>
      <c r="G137" s="312">
        <v>39578.839999999997</v>
      </c>
      <c r="H137" s="312">
        <v>39578.839999999997</v>
      </c>
      <c r="I137" s="312">
        <v>132812.91</v>
      </c>
      <c r="J137" s="312">
        <v>64900</v>
      </c>
    </row>
    <row r="138" spans="1:10" ht="15.75" x14ac:dyDescent="0.25">
      <c r="A138" s="2429">
        <v>0</v>
      </c>
      <c r="B138" s="2430"/>
      <c r="C138" s="2430"/>
      <c r="D138" s="2430"/>
      <c r="E138" s="2431"/>
      <c r="F138" s="312">
        <f>SUM(F135:F137)</f>
        <v>239725.82</v>
      </c>
      <c r="G138" s="313"/>
      <c r="H138" s="313"/>
      <c r="I138" s="312">
        <f>SUM(I135:I137)</f>
        <v>410525.82000000007</v>
      </c>
      <c r="J138" s="312">
        <f>SUM(J135:J137)</f>
        <v>170800</v>
      </c>
    </row>
    <row r="139" spans="1:10" ht="15" x14ac:dyDescent="0.2">
      <c r="A139" s="67"/>
      <c r="B139" s="67"/>
      <c r="C139" s="67"/>
      <c r="D139" s="67"/>
      <c r="E139" s="67"/>
      <c r="F139" s="67"/>
      <c r="G139" s="67"/>
      <c r="H139" s="67"/>
      <c r="I139" s="67"/>
      <c r="J139" s="67"/>
    </row>
    <row r="140" spans="1:10" ht="15" x14ac:dyDescent="0.2">
      <c r="A140" s="67"/>
      <c r="B140" s="67"/>
      <c r="C140" s="67"/>
      <c r="D140" s="67"/>
      <c r="E140" s="67"/>
      <c r="F140" s="67"/>
      <c r="G140" s="67"/>
      <c r="H140" s="67"/>
      <c r="I140" s="67"/>
      <c r="J140" s="67"/>
    </row>
    <row r="141" spans="1:10" ht="15.75" x14ac:dyDescent="0.25">
      <c r="A141" s="48" t="s">
        <v>152</v>
      </c>
      <c r="B141" s="48"/>
      <c r="C141" s="48"/>
      <c r="D141" s="61"/>
      <c r="E141" s="62"/>
      <c r="F141" s="5"/>
      <c r="G141" s="2426" t="s">
        <v>1254</v>
      </c>
      <c r="H141" s="2426"/>
      <c r="I141" s="2426"/>
      <c r="J141" s="5"/>
    </row>
    <row r="142" spans="1:10" ht="15.75" x14ac:dyDescent="0.25">
      <c r="A142" s="48"/>
      <c r="B142" s="48"/>
      <c r="C142" s="63"/>
      <c r="D142" s="63"/>
      <c r="E142" s="63" t="s">
        <v>13</v>
      </c>
      <c r="F142" s="5"/>
      <c r="G142" s="63"/>
      <c r="H142" s="63" t="s">
        <v>14</v>
      </c>
      <c r="I142" s="5"/>
      <c r="J142" s="5"/>
    </row>
    <row r="143" spans="1:10" ht="15.75" x14ac:dyDescent="0.25">
      <c r="A143" s="48" t="s">
        <v>155</v>
      </c>
      <c r="B143" s="48"/>
      <c r="C143" s="48"/>
      <c r="D143" s="61"/>
      <c r="E143" s="62"/>
      <c r="F143" s="5"/>
      <c r="G143" s="2426" t="s">
        <v>972</v>
      </c>
      <c r="H143" s="2426"/>
      <c r="I143" s="2426"/>
      <c r="J143" s="5"/>
    </row>
    <row r="144" spans="1:10" ht="15.75" x14ac:dyDescent="0.25">
      <c r="A144" s="48"/>
      <c r="B144" s="48"/>
      <c r="C144" s="63"/>
      <c r="D144" s="63"/>
      <c r="E144" s="63" t="s">
        <v>13</v>
      </c>
      <c r="F144" s="5"/>
      <c r="G144" s="63"/>
      <c r="H144" s="63" t="s">
        <v>14</v>
      </c>
      <c r="I144" s="5"/>
      <c r="J144" s="5"/>
    </row>
    <row r="145" spans="1:10" ht="15.75" x14ac:dyDescent="0.25">
      <c r="A145" s="48"/>
      <c r="B145" s="48"/>
      <c r="C145" s="48"/>
      <c r="D145" s="48"/>
      <c r="E145" s="5"/>
      <c r="F145" s="5"/>
      <c r="G145" s="5"/>
      <c r="H145" s="5"/>
      <c r="I145" s="5"/>
      <c r="J145" s="5"/>
    </row>
    <row r="146" spans="1:10" ht="15.75" x14ac:dyDescent="0.25">
      <c r="A146" s="48" t="s">
        <v>476</v>
      </c>
      <c r="B146" s="48"/>
      <c r="C146" s="48" t="s">
        <v>477</v>
      </c>
      <c r="D146" s="48"/>
      <c r="E146" s="5"/>
      <c r="F146" s="5"/>
      <c r="G146" s="5"/>
      <c r="H146" s="5"/>
      <c r="I146" s="5"/>
      <c r="J146" s="5"/>
    </row>
    <row r="147" spans="1:10" x14ac:dyDescent="0.2">
      <c r="A147" s="57"/>
      <c r="B147" s="57"/>
      <c r="C147" s="57"/>
      <c r="D147" s="57"/>
      <c r="E147" s="58" t="s">
        <v>478</v>
      </c>
      <c r="F147" s="57"/>
      <c r="G147" s="57"/>
      <c r="H147" s="57"/>
      <c r="I147" s="57"/>
      <c r="J147" s="57"/>
    </row>
    <row r="148" spans="1:10" ht="42" customHeight="1" x14ac:dyDescent="0.2">
      <c r="A148" s="57"/>
      <c r="B148" s="57"/>
      <c r="C148" s="57"/>
      <c r="D148" s="57"/>
      <c r="E148" s="1660" t="s">
        <v>468</v>
      </c>
      <c r="F148" s="1660"/>
      <c r="G148" s="1660"/>
      <c r="H148" s="1660"/>
      <c r="I148" s="1660"/>
      <c r="J148" s="57"/>
    </row>
    <row r="152" spans="1:10" ht="16.5" x14ac:dyDescent="0.25">
      <c r="A152" s="204" t="s">
        <v>973</v>
      </c>
      <c r="B152" s="204"/>
      <c r="C152" s="204"/>
      <c r="D152" s="204"/>
      <c r="E152" s="204"/>
      <c r="F152" s="204"/>
      <c r="G152" s="204"/>
      <c r="H152" s="204"/>
      <c r="I152" s="204"/>
    </row>
    <row r="153" spans="1:10" ht="16.5" x14ac:dyDescent="0.25">
      <c r="A153" s="66"/>
      <c r="B153" s="66"/>
    </row>
    <row r="154" spans="1:10" ht="15.75" x14ac:dyDescent="0.25">
      <c r="A154" s="59" t="s">
        <v>360</v>
      </c>
      <c r="B154" s="59">
        <v>28</v>
      </c>
      <c r="C154" s="62" t="s">
        <v>856</v>
      </c>
      <c r="D154" s="62"/>
      <c r="E154" s="5" t="s">
        <v>1047</v>
      </c>
      <c r="F154" s="67"/>
      <c r="G154" s="67"/>
      <c r="H154" s="67"/>
      <c r="I154" s="67"/>
      <c r="J154" s="67"/>
    </row>
    <row r="155" spans="1:10" ht="15.75" x14ac:dyDescent="0.25">
      <c r="A155" s="2427" t="s">
        <v>969</v>
      </c>
      <c r="B155" s="2427"/>
      <c r="C155" s="2427"/>
      <c r="D155" s="2427"/>
      <c r="E155" s="2427"/>
      <c r="F155" s="2427"/>
      <c r="G155" s="2427"/>
      <c r="H155" s="2427"/>
      <c r="I155" s="2427"/>
      <c r="J155" s="67"/>
    </row>
    <row r="156" spans="1:10" ht="15" x14ac:dyDescent="0.2">
      <c r="A156" s="1405" t="s">
        <v>471</v>
      </c>
      <c r="B156" s="1405"/>
      <c r="C156" s="1405"/>
      <c r="D156" s="1405"/>
      <c r="E156" s="1405"/>
      <c r="F156" s="1405"/>
      <c r="G156" s="1405"/>
      <c r="H156" s="1405"/>
      <c r="I156" s="1405"/>
      <c r="J156" s="67"/>
    </row>
    <row r="157" spans="1:10" ht="15.75" x14ac:dyDescent="0.25">
      <c r="A157" s="59"/>
      <c r="B157" s="59"/>
      <c r="C157" s="67"/>
      <c r="D157" s="67"/>
      <c r="E157" s="67"/>
      <c r="F157" s="67"/>
      <c r="G157" s="67"/>
      <c r="H157" s="67"/>
      <c r="I157" s="67"/>
      <c r="J157" s="67"/>
    </row>
    <row r="158" spans="1:10" ht="15.75" x14ac:dyDescent="0.25">
      <c r="A158" s="2428" t="s">
        <v>472</v>
      </c>
      <c r="B158" s="2428"/>
      <c r="C158" s="2428"/>
      <c r="D158" s="2428"/>
      <c r="E158" s="2428"/>
      <c r="F158" s="2428"/>
      <c r="G158" s="2428"/>
      <c r="H158" s="2428"/>
      <c r="I158" s="2428"/>
      <c r="J158" s="67"/>
    </row>
    <row r="159" spans="1:10" ht="76.5" x14ac:dyDescent="0.2">
      <c r="A159" s="984" t="s">
        <v>473</v>
      </c>
      <c r="B159" s="984" t="s">
        <v>474</v>
      </c>
      <c r="C159" s="984" t="s">
        <v>475</v>
      </c>
      <c r="D159" s="984" t="s">
        <v>334</v>
      </c>
      <c r="E159" s="984" t="s">
        <v>306</v>
      </c>
      <c r="F159" s="984" t="s">
        <v>974</v>
      </c>
      <c r="G159" s="984" t="s">
        <v>1089</v>
      </c>
      <c r="H159" s="984" t="s">
        <v>1063</v>
      </c>
      <c r="I159" s="984" t="s">
        <v>975</v>
      </c>
      <c r="J159" s="984" t="s">
        <v>481</v>
      </c>
    </row>
    <row r="160" spans="1:10" ht="25.5" x14ac:dyDescent="0.2">
      <c r="A160" s="1083" t="s">
        <v>979</v>
      </c>
      <c r="B160" s="1083" t="s">
        <v>980</v>
      </c>
      <c r="C160" s="1083" t="s">
        <v>1098</v>
      </c>
      <c r="D160" s="984">
        <v>121</v>
      </c>
      <c r="E160" s="68">
        <v>120</v>
      </c>
      <c r="F160" s="312"/>
      <c r="G160" s="312"/>
      <c r="H160" s="312"/>
      <c r="I160" s="1084">
        <v>36000</v>
      </c>
      <c r="J160" s="312"/>
    </row>
    <row r="161" spans="1:10" ht="25.5" x14ac:dyDescent="0.2">
      <c r="A161" s="1083" t="s">
        <v>979</v>
      </c>
      <c r="B161" s="1083" t="s">
        <v>980</v>
      </c>
      <c r="C161" s="1083" t="s">
        <v>1098</v>
      </c>
      <c r="D161" s="984">
        <v>510</v>
      </c>
      <c r="E161" s="68"/>
      <c r="F161" s="312"/>
      <c r="G161" s="312"/>
      <c r="H161" s="312"/>
      <c r="I161" s="1084">
        <v>20314.37</v>
      </c>
      <c r="J161" s="312"/>
    </row>
    <row r="162" spans="1:10" x14ac:dyDescent="0.2">
      <c r="A162" s="1085" t="s">
        <v>979</v>
      </c>
      <c r="B162" s="1085" t="s">
        <v>980</v>
      </c>
      <c r="C162" s="1085" t="s">
        <v>1098</v>
      </c>
      <c r="D162" s="68">
        <v>223</v>
      </c>
      <c r="E162" s="68">
        <v>247</v>
      </c>
      <c r="F162" s="312"/>
      <c r="G162" s="312"/>
      <c r="H162" s="312"/>
      <c r="I162" s="312">
        <v>12000</v>
      </c>
      <c r="J162" s="312"/>
    </row>
    <row r="163" spans="1:10" x14ac:dyDescent="0.2">
      <c r="A163" s="1085" t="s">
        <v>979</v>
      </c>
      <c r="B163" s="1085" t="s">
        <v>980</v>
      </c>
      <c r="C163" s="1085" t="s">
        <v>1098</v>
      </c>
      <c r="D163" s="68">
        <v>225</v>
      </c>
      <c r="E163" s="68">
        <v>244</v>
      </c>
      <c r="F163" s="312"/>
      <c r="G163" s="312"/>
      <c r="H163" s="312"/>
      <c r="I163" s="312">
        <v>44314.37</v>
      </c>
      <c r="J163" s="312"/>
    </row>
    <row r="164" spans="1:10" ht="15.75" x14ac:dyDescent="0.25">
      <c r="A164" s="2429"/>
      <c r="B164" s="2430"/>
      <c r="C164" s="2430"/>
      <c r="D164" s="2430"/>
      <c r="E164" s="2431"/>
      <c r="F164" s="312">
        <f>SUM(F160:F163)</f>
        <v>0</v>
      </c>
      <c r="G164" s="313"/>
      <c r="H164" s="313"/>
      <c r="I164" s="312">
        <f>SUM(I160:I163)</f>
        <v>112628.73999999999</v>
      </c>
      <c r="J164" s="313"/>
    </row>
    <row r="165" spans="1:10" ht="15" x14ac:dyDescent="0.2">
      <c r="A165" s="67"/>
      <c r="B165" s="67"/>
      <c r="C165" s="67"/>
      <c r="D165" s="67"/>
      <c r="E165" s="67"/>
      <c r="F165" s="67"/>
      <c r="G165" s="67"/>
      <c r="H165" s="67"/>
      <c r="I165" s="67"/>
      <c r="J165" s="67"/>
    </row>
    <row r="166" spans="1:10" ht="15" x14ac:dyDescent="0.2">
      <c r="A166" s="67"/>
      <c r="B166" s="67"/>
      <c r="C166" s="67"/>
      <c r="D166" s="67"/>
      <c r="E166" s="67"/>
      <c r="F166" s="67"/>
      <c r="G166" s="67"/>
      <c r="H166" s="67"/>
      <c r="I166" s="67"/>
      <c r="J166" s="67"/>
    </row>
    <row r="167" spans="1:10" ht="15.75" x14ac:dyDescent="0.25">
      <c r="A167" s="48" t="s">
        <v>152</v>
      </c>
      <c r="B167" s="48"/>
      <c r="C167" s="48"/>
      <c r="D167" s="61"/>
      <c r="E167" s="62"/>
      <c r="F167" s="5"/>
      <c r="G167" s="2426" t="s">
        <v>1062</v>
      </c>
      <c r="H167" s="2426"/>
      <c r="I167" s="2426"/>
      <c r="J167" s="5"/>
    </row>
    <row r="168" spans="1:10" ht="15.75" x14ac:dyDescent="0.25">
      <c r="A168" s="48"/>
      <c r="B168" s="48"/>
      <c r="C168" s="63"/>
      <c r="D168" s="63"/>
      <c r="E168" s="63" t="s">
        <v>13</v>
      </c>
      <c r="F168" s="5"/>
      <c r="G168" s="63"/>
      <c r="H168" s="63" t="s">
        <v>14</v>
      </c>
      <c r="I168" s="5"/>
      <c r="J168" s="5"/>
    </row>
    <row r="169" spans="1:10" ht="15.75" x14ac:dyDescent="0.25">
      <c r="A169" s="48" t="s">
        <v>155</v>
      </c>
      <c r="B169" s="48"/>
      <c r="C169" s="48"/>
      <c r="D169" s="61"/>
      <c r="E169" s="62"/>
      <c r="F169" s="5"/>
      <c r="G169" s="2426" t="s">
        <v>972</v>
      </c>
      <c r="H169" s="2426"/>
      <c r="I169" s="2426"/>
      <c r="J169" s="5"/>
    </row>
    <row r="170" spans="1:10" ht="15.75" x14ac:dyDescent="0.25">
      <c r="A170" s="48"/>
      <c r="B170" s="48"/>
      <c r="C170" s="63"/>
      <c r="D170" s="63"/>
      <c r="E170" s="63" t="s">
        <v>13</v>
      </c>
      <c r="F170" s="5"/>
      <c r="G170" s="63"/>
      <c r="H170" s="63" t="s">
        <v>14</v>
      </c>
      <c r="I170" s="5"/>
      <c r="J170" s="5"/>
    </row>
    <row r="171" spans="1:10" ht="15.75" x14ac:dyDescent="0.25">
      <c r="A171" s="48"/>
      <c r="B171" s="48"/>
      <c r="C171" s="48"/>
      <c r="D171" s="48"/>
      <c r="E171" s="5"/>
      <c r="F171" s="5"/>
      <c r="G171" s="5"/>
      <c r="H171" s="5"/>
      <c r="I171" s="5"/>
      <c r="J171" s="5"/>
    </row>
    <row r="172" spans="1:10" ht="15.75" x14ac:dyDescent="0.25">
      <c r="A172" s="48" t="s">
        <v>476</v>
      </c>
      <c r="B172" s="48"/>
      <c r="C172" s="48" t="s">
        <v>477</v>
      </c>
      <c r="D172" s="48"/>
      <c r="E172" s="5"/>
      <c r="F172" s="5"/>
      <c r="G172" s="5"/>
      <c r="H172" s="5"/>
      <c r="I172" s="5"/>
      <c r="J172" s="5"/>
    </row>
    <row r="173" spans="1:10" x14ac:dyDescent="0.2">
      <c r="A173" s="57"/>
      <c r="B173" s="57"/>
      <c r="C173" s="57"/>
      <c r="D173" s="57"/>
      <c r="E173" s="58" t="s">
        <v>478</v>
      </c>
      <c r="F173" s="57"/>
      <c r="G173" s="57"/>
      <c r="H173" s="57"/>
      <c r="I173" s="57"/>
      <c r="J173" s="57"/>
    </row>
    <row r="174" spans="1:10" ht="42" customHeight="1" x14ac:dyDescent="0.2">
      <c r="A174" s="57"/>
      <c r="B174" s="57"/>
      <c r="C174" s="57"/>
      <c r="D174" s="57"/>
      <c r="E174" s="1660" t="s">
        <v>468</v>
      </c>
      <c r="F174" s="1660"/>
      <c r="G174" s="1660"/>
      <c r="H174" s="1660"/>
      <c r="I174" s="1660"/>
      <c r="J174" s="57"/>
    </row>
    <row r="178" spans="1:10" ht="16.5" x14ac:dyDescent="0.25">
      <c r="A178" s="204" t="s">
        <v>973</v>
      </c>
      <c r="B178" s="204"/>
      <c r="C178" s="204"/>
      <c r="D178" s="204"/>
      <c r="E178" s="204"/>
      <c r="F178" s="204"/>
      <c r="G178" s="204"/>
      <c r="H178" s="204"/>
      <c r="I178" s="204"/>
    </row>
    <row r="179" spans="1:10" ht="16.5" x14ac:dyDescent="0.25">
      <c r="A179" s="66"/>
      <c r="B179" s="66"/>
    </row>
    <row r="180" spans="1:10" ht="15.75" x14ac:dyDescent="0.25">
      <c r="A180" s="59" t="s">
        <v>360</v>
      </c>
      <c r="B180" s="59">
        <v>28</v>
      </c>
      <c r="C180" s="62" t="s">
        <v>856</v>
      </c>
      <c r="D180" s="62"/>
      <c r="E180" s="5" t="s">
        <v>1047</v>
      </c>
      <c r="F180" s="67"/>
      <c r="G180" s="67"/>
      <c r="H180" s="67"/>
      <c r="I180" s="67"/>
      <c r="J180" s="67"/>
    </row>
    <row r="181" spans="1:10" ht="15.75" x14ac:dyDescent="0.25">
      <c r="A181" s="2427" t="s">
        <v>969</v>
      </c>
      <c r="B181" s="2427"/>
      <c r="C181" s="2427"/>
      <c r="D181" s="2427"/>
      <c r="E181" s="2427"/>
      <c r="F181" s="2427"/>
      <c r="G181" s="2427"/>
      <c r="H181" s="2427"/>
      <c r="I181" s="2427"/>
      <c r="J181" s="67"/>
    </row>
    <row r="182" spans="1:10" ht="15" x14ac:dyDescent="0.2">
      <c r="A182" s="1405" t="s">
        <v>471</v>
      </c>
      <c r="B182" s="1405"/>
      <c r="C182" s="1405"/>
      <c r="D182" s="1405"/>
      <c r="E182" s="1405"/>
      <c r="F182" s="1405"/>
      <c r="G182" s="1405"/>
      <c r="H182" s="1405"/>
      <c r="I182" s="1405"/>
      <c r="J182" s="67"/>
    </row>
    <row r="183" spans="1:10" ht="15.75" x14ac:dyDescent="0.25">
      <c r="A183" s="59"/>
      <c r="B183" s="59"/>
      <c r="C183" s="67"/>
      <c r="D183" s="67"/>
      <c r="E183" s="67"/>
      <c r="F183" s="67"/>
      <c r="G183" s="67"/>
      <c r="H183" s="67"/>
      <c r="I183" s="67"/>
      <c r="J183" s="67"/>
    </row>
    <row r="184" spans="1:10" ht="15.75" x14ac:dyDescent="0.25">
      <c r="A184" s="2428" t="s">
        <v>472</v>
      </c>
      <c r="B184" s="2428"/>
      <c r="C184" s="2428"/>
      <c r="D184" s="2428"/>
      <c r="E184" s="2428"/>
      <c r="F184" s="2428"/>
      <c r="G184" s="2428"/>
      <c r="H184" s="2428"/>
      <c r="I184" s="2428"/>
      <c r="J184" s="67"/>
    </row>
    <row r="185" spans="1:10" ht="76.5" x14ac:dyDescent="0.2">
      <c r="A185" s="984" t="s">
        <v>473</v>
      </c>
      <c r="B185" s="984" t="s">
        <v>474</v>
      </c>
      <c r="C185" s="984" t="s">
        <v>475</v>
      </c>
      <c r="D185" s="984" t="s">
        <v>334</v>
      </c>
      <c r="E185" s="984" t="s">
        <v>306</v>
      </c>
      <c r="F185" s="984" t="s">
        <v>974</v>
      </c>
      <c r="G185" s="984" t="s">
        <v>1089</v>
      </c>
      <c r="H185" s="984" t="s">
        <v>1063</v>
      </c>
      <c r="I185" s="984" t="s">
        <v>975</v>
      </c>
      <c r="J185" s="984" t="s">
        <v>481</v>
      </c>
    </row>
    <row r="186" spans="1:10" ht="25.5" x14ac:dyDescent="0.2">
      <c r="A186" s="1083" t="s">
        <v>979</v>
      </c>
      <c r="B186" s="1083" t="s">
        <v>980</v>
      </c>
      <c r="C186" s="1083" t="s">
        <v>1099</v>
      </c>
      <c r="D186" s="984">
        <v>135</v>
      </c>
      <c r="E186" s="68">
        <v>130</v>
      </c>
      <c r="F186" s="312"/>
      <c r="G186" s="312"/>
      <c r="H186" s="312"/>
      <c r="I186" s="1084">
        <v>7200</v>
      </c>
      <c r="J186" s="312"/>
    </row>
    <row r="187" spans="1:10" ht="25.5" x14ac:dyDescent="0.2">
      <c r="A187" s="1083" t="s">
        <v>979</v>
      </c>
      <c r="B187" s="1083" t="s">
        <v>980</v>
      </c>
      <c r="C187" s="1083" t="s">
        <v>1099</v>
      </c>
      <c r="D187" s="984">
        <v>510</v>
      </c>
      <c r="E187" s="68"/>
      <c r="F187" s="312"/>
      <c r="G187" s="312"/>
      <c r="H187" s="312"/>
      <c r="I187" s="1084">
        <v>9418.9599999999991</v>
      </c>
      <c r="J187" s="312"/>
    </row>
    <row r="188" spans="1:10" x14ac:dyDescent="0.2">
      <c r="A188" s="1085" t="s">
        <v>979</v>
      </c>
      <c r="B188" s="1085" t="s">
        <v>980</v>
      </c>
      <c r="C188" s="1085" t="s">
        <v>1099</v>
      </c>
      <c r="D188" s="68">
        <v>223</v>
      </c>
      <c r="E188" s="68">
        <v>247</v>
      </c>
      <c r="F188" s="312"/>
      <c r="G188" s="312"/>
      <c r="H188" s="312"/>
      <c r="I188" s="312">
        <v>16618.96</v>
      </c>
      <c r="J188" s="312"/>
    </row>
    <row r="189" spans="1:10" ht="15.75" x14ac:dyDescent="0.25">
      <c r="A189" s="2429">
        <v>0</v>
      </c>
      <c r="B189" s="2430"/>
      <c r="C189" s="2430"/>
      <c r="D189" s="2430"/>
      <c r="E189" s="2431"/>
      <c r="F189" s="312">
        <f>SUM(F186:F188)</f>
        <v>0</v>
      </c>
      <c r="G189" s="313"/>
      <c r="H189" s="313"/>
      <c r="I189" s="312">
        <f>SUM(I186:I188)</f>
        <v>33237.919999999998</v>
      </c>
      <c r="J189" s="313"/>
    </row>
    <row r="190" spans="1:10" ht="15" x14ac:dyDescent="0.2">
      <c r="A190" s="67"/>
      <c r="B190" s="67"/>
      <c r="C190" s="67"/>
      <c r="D190" s="67"/>
      <c r="E190" s="67"/>
      <c r="F190" s="67"/>
      <c r="G190" s="67"/>
      <c r="H190" s="67"/>
      <c r="I190" s="67"/>
      <c r="J190" s="67"/>
    </row>
    <row r="191" spans="1:10" ht="15" x14ac:dyDescent="0.2">
      <c r="A191" s="67"/>
      <c r="B191" s="67"/>
      <c r="C191" s="67"/>
      <c r="D191" s="67"/>
      <c r="E191" s="67"/>
      <c r="F191" s="67"/>
      <c r="G191" s="67"/>
      <c r="H191" s="67"/>
      <c r="I191" s="67"/>
      <c r="J191" s="67"/>
    </row>
    <row r="192" spans="1:10" ht="15.75" x14ac:dyDescent="0.25">
      <c r="A192" s="48" t="s">
        <v>152</v>
      </c>
      <c r="B192" s="48"/>
      <c r="C192" s="48"/>
      <c r="D192" s="61"/>
      <c r="E192" s="62"/>
      <c r="F192" s="5"/>
      <c r="G192" s="2426" t="s">
        <v>1062</v>
      </c>
      <c r="H192" s="2426"/>
      <c r="I192" s="2426"/>
      <c r="J192" s="5"/>
    </row>
    <row r="193" spans="1:10" ht="15.75" x14ac:dyDescent="0.25">
      <c r="A193" s="48"/>
      <c r="B193" s="48"/>
      <c r="C193" s="63"/>
      <c r="D193" s="63"/>
      <c r="E193" s="63" t="s">
        <v>13</v>
      </c>
      <c r="F193" s="5"/>
      <c r="G193" s="63"/>
      <c r="H193" s="63" t="s">
        <v>14</v>
      </c>
      <c r="I193" s="5"/>
      <c r="J193" s="5"/>
    </row>
    <row r="194" spans="1:10" ht="15.75" x14ac:dyDescent="0.25">
      <c r="A194" s="48" t="s">
        <v>155</v>
      </c>
      <c r="B194" s="48"/>
      <c r="C194" s="48"/>
      <c r="D194" s="61"/>
      <c r="E194" s="62"/>
      <c r="F194" s="5"/>
      <c r="G194" s="2426" t="s">
        <v>972</v>
      </c>
      <c r="H194" s="2426"/>
      <c r="I194" s="2426"/>
      <c r="J194" s="5"/>
    </row>
    <row r="195" spans="1:10" ht="15.75" x14ac:dyDescent="0.25">
      <c r="A195" s="48"/>
      <c r="B195" s="48"/>
      <c r="C195" s="63"/>
      <c r="D195" s="63"/>
      <c r="E195" s="63" t="s">
        <v>13</v>
      </c>
      <c r="F195" s="5"/>
      <c r="G195" s="63"/>
      <c r="H195" s="63" t="s">
        <v>14</v>
      </c>
      <c r="I195" s="5"/>
      <c r="J195" s="5"/>
    </row>
    <row r="196" spans="1:10" ht="15.75" x14ac:dyDescent="0.25">
      <c r="A196" s="48"/>
      <c r="B196" s="48"/>
      <c r="C196" s="48"/>
      <c r="D196" s="48"/>
      <c r="E196" s="5"/>
      <c r="F196" s="5"/>
      <c r="G196" s="5"/>
      <c r="H196" s="5"/>
      <c r="I196" s="5"/>
      <c r="J196" s="5"/>
    </row>
    <row r="197" spans="1:10" ht="15.75" x14ac:dyDescent="0.25">
      <c r="A197" s="48" t="s">
        <v>476</v>
      </c>
      <c r="B197" s="48"/>
      <c r="C197" s="48" t="s">
        <v>477</v>
      </c>
      <c r="D197" s="48"/>
      <c r="E197" s="5"/>
      <c r="F197" s="5"/>
      <c r="G197" s="5"/>
      <c r="H197" s="5"/>
      <c r="I197" s="5"/>
      <c r="J197" s="5"/>
    </row>
    <row r="198" spans="1:10" x14ac:dyDescent="0.2">
      <c r="A198" s="57"/>
      <c r="B198" s="57"/>
      <c r="C198" s="57"/>
      <c r="D198" s="57"/>
      <c r="E198" s="58"/>
      <c r="F198" s="57"/>
      <c r="G198" s="57"/>
      <c r="H198" s="57"/>
      <c r="I198" s="57"/>
      <c r="J198" s="57"/>
    </row>
    <row r="199" spans="1:10" ht="69" customHeight="1" x14ac:dyDescent="0.2">
      <c r="A199" s="57"/>
      <c r="B199" s="57"/>
      <c r="C199" s="57"/>
      <c r="D199" s="57"/>
      <c r="E199" s="58" t="s">
        <v>478</v>
      </c>
      <c r="F199" s="57"/>
      <c r="G199" s="57"/>
      <c r="H199" s="57"/>
      <c r="I199" s="57"/>
      <c r="J199" s="57"/>
    </row>
    <row r="200" spans="1:10" ht="46.5" customHeight="1" x14ac:dyDescent="0.2">
      <c r="E200" s="1660" t="s">
        <v>468</v>
      </c>
      <c r="F200" s="1660"/>
      <c r="G200" s="1660"/>
      <c r="H200" s="1660"/>
      <c r="I200" s="1660"/>
    </row>
    <row r="203" spans="1:10" ht="16.5" x14ac:dyDescent="0.25">
      <c r="A203" s="204" t="s">
        <v>973</v>
      </c>
      <c r="B203" s="204"/>
      <c r="C203" s="204"/>
      <c r="D203" s="204"/>
      <c r="E203" s="204"/>
      <c r="F203" s="204"/>
      <c r="G203" s="204"/>
      <c r="H203" s="204"/>
      <c r="I203" s="204"/>
    </row>
    <row r="204" spans="1:10" ht="16.5" x14ac:dyDescent="0.25">
      <c r="A204" s="66"/>
      <c r="B204" s="66"/>
    </row>
    <row r="205" spans="1:10" ht="15.75" x14ac:dyDescent="0.25">
      <c r="A205" s="59" t="s">
        <v>360</v>
      </c>
      <c r="B205" s="59">
        <v>14</v>
      </c>
      <c r="C205" s="62" t="s">
        <v>1274</v>
      </c>
      <c r="D205" s="62"/>
      <c r="E205" s="5" t="s">
        <v>857</v>
      </c>
      <c r="F205" s="67"/>
      <c r="G205" s="67"/>
      <c r="H205" s="67"/>
      <c r="I205" s="67"/>
      <c r="J205" s="67"/>
    </row>
    <row r="206" spans="1:10" ht="15.75" x14ac:dyDescent="0.25">
      <c r="A206" s="2427" t="s">
        <v>969</v>
      </c>
      <c r="B206" s="2427"/>
      <c r="C206" s="2427"/>
      <c r="D206" s="2427"/>
      <c r="E206" s="2427"/>
      <c r="F206" s="2427"/>
      <c r="G206" s="2427"/>
      <c r="H206" s="2427"/>
      <c r="I206" s="2427"/>
      <c r="J206" s="67"/>
    </row>
    <row r="207" spans="1:10" ht="15" x14ac:dyDescent="0.2">
      <c r="A207" s="1405" t="s">
        <v>471</v>
      </c>
      <c r="B207" s="1405"/>
      <c r="C207" s="1405"/>
      <c r="D207" s="1405"/>
      <c r="E207" s="1405"/>
      <c r="F207" s="1405"/>
      <c r="G207" s="1405"/>
      <c r="H207" s="1405"/>
      <c r="I207" s="1405"/>
      <c r="J207" s="67"/>
    </row>
    <row r="208" spans="1:10" ht="15.75" x14ac:dyDescent="0.25">
      <c r="A208" s="59"/>
      <c r="B208" s="59"/>
      <c r="C208" s="67"/>
      <c r="D208" s="67"/>
      <c r="E208" s="67"/>
      <c r="F208" s="67"/>
      <c r="G208" s="67"/>
      <c r="H208" s="67"/>
      <c r="I208" s="67"/>
      <c r="J208" s="67"/>
    </row>
    <row r="209" spans="1:10" ht="15.75" x14ac:dyDescent="0.25">
      <c r="A209" s="2428" t="s">
        <v>472</v>
      </c>
      <c r="B209" s="2428"/>
      <c r="C209" s="2428"/>
      <c r="D209" s="2428"/>
      <c r="E209" s="2428"/>
      <c r="F209" s="2428"/>
      <c r="G209" s="2428"/>
      <c r="H209" s="2428"/>
      <c r="I209" s="2428"/>
      <c r="J209" s="67"/>
    </row>
    <row r="210" spans="1:10" ht="63.75" x14ac:dyDescent="0.2">
      <c r="A210" s="984" t="s">
        <v>473</v>
      </c>
      <c r="B210" s="984" t="s">
        <v>474</v>
      </c>
      <c r="C210" s="984" t="s">
        <v>475</v>
      </c>
      <c r="D210" s="984" t="s">
        <v>334</v>
      </c>
      <c r="E210" s="984" t="s">
        <v>306</v>
      </c>
      <c r="F210" s="984" t="s">
        <v>974</v>
      </c>
      <c r="G210" s="984" t="s">
        <v>1276</v>
      </c>
      <c r="H210" s="984" t="s">
        <v>1275</v>
      </c>
      <c r="I210" s="984" t="s">
        <v>975</v>
      </c>
      <c r="J210" s="984" t="s">
        <v>481</v>
      </c>
    </row>
    <row r="211" spans="1:10" ht="25.5" x14ac:dyDescent="0.2">
      <c r="A211" s="1083" t="s">
        <v>970</v>
      </c>
      <c r="B211" s="1083" t="s">
        <v>981</v>
      </c>
      <c r="C211" s="1083" t="s">
        <v>1100</v>
      </c>
      <c r="D211" s="984">
        <v>131</v>
      </c>
      <c r="E211" s="68">
        <v>130</v>
      </c>
      <c r="F211" s="312"/>
      <c r="G211" s="312"/>
      <c r="H211" s="312"/>
      <c r="I211" s="1084"/>
      <c r="J211" s="312"/>
    </row>
    <row r="212" spans="1:10" x14ac:dyDescent="0.2">
      <c r="A212" s="1085" t="s">
        <v>970</v>
      </c>
      <c r="B212" s="1085" t="s">
        <v>981</v>
      </c>
      <c r="C212" s="1085" t="s">
        <v>1100</v>
      </c>
      <c r="D212" s="68">
        <v>211</v>
      </c>
      <c r="E212" s="68">
        <v>111</v>
      </c>
      <c r="F212" s="312">
        <v>1443150</v>
      </c>
      <c r="G212" s="312">
        <v>1405447.68</v>
      </c>
      <c r="H212" s="312">
        <v>1405447.68</v>
      </c>
      <c r="I212" s="312">
        <v>1779964</v>
      </c>
      <c r="J212" s="312">
        <v>336814</v>
      </c>
    </row>
    <row r="213" spans="1:10" x14ac:dyDescent="0.2">
      <c r="A213" s="1085" t="s">
        <v>970</v>
      </c>
      <c r="B213" s="1085" t="s">
        <v>981</v>
      </c>
      <c r="C213" s="1085" t="s">
        <v>1100</v>
      </c>
      <c r="D213" s="68">
        <v>213</v>
      </c>
      <c r="E213" s="68">
        <v>119</v>
      </c>
      <c r="F213" s="312">
        <v>435800</v>
      </c>
      <c r="G213" s="312">
        <v>421829.81</v>
      </c>
      <c r="H213" s="312">
        <v>421829.81</v>
      </c>
      <c r="I213" s="312">
        <v>537518</v>
      </c>
      <c r="J213" s="312">
        <v>101718</v>
      </c>
    </row>
    <row r="214" spans="1:10" x14ac:dyDescent="0.2">
      <c r="A214" s="1085" t="s">
        <v>970</v>
      </c>
      <c r="B214" s="1085" t="s">
        <v>981</v>
      </c>
      <c r="C214" s="1085" t="s">
        <v>1100</v>
      </c>
      <c r="D214" s="68">
        <v>222</v>
      </c>
      <c r="E214" s="68">
        <v>244</v>
      </c>
      <c r="F214" s="312">
        <v>300000</v>
      </c>
      <c r="G214" s="312">
        <v>256962</v>
      </c>
      <c r="H214" s="312">
        <v>256962</v>
      </c>
      <c r="I214" s="312">
        <v>585000</v>
      </c>
      <c r="J214" s="312">
        <v>285000</v>
      </c>
    </row>
    <row r="215" spans="1:10" x14ac:dyDescent="0.2">
      <c r="A215" s="1085" t="s">
        <v>970</v>
      </c>
      <c r="B215" s="1085" t="s">
        <v>981</v>
      </c>
      <c r="C215" s="1085" t="s">
        <v>1100</v>
      </c>
      <c r="D215" s="68">
        <v>226</v>
      </c>
      <c r="E215" s="68">
        <v>112</v>
      </c>
      <c r="F215" s="312"/>
      <c r="G215" s="312"/>
      <c r="H215" s="312"/>
      <c r="I215" s="312">
        <v>2010</v>
      </c>
      <c r="J215" s="312">
        <v>2010</v>
      </c>
    </row>
    <row r="216" spans="1:10" x14ac:dyDescent="0.2">
      <c r="A216" s="1085" t="s">
        <v>970</v>
      </c>
      <c r="B216" s="1085" t="s">
        <v>981</v>
      </c>
      <c r="C216" s="1085" t="s">
        <v>1100</v>
      </c>
      <c r="D216" s="68">
        <v>226</v>
      </c>
      <c r="E216" s="68">
        <v>244</v>
      </c>
      <c r="F216" s="312">
        <v>2639408</v>
      </c>
      <c r="G216" s="312">
        <v>259917.93</v>
      </c>
      <c r="H216" s="312">
        <v>259917.93</v>
      </c>
      <c r="I216" s="312">
        <v>1897306</v>
      </c>
      <c r="J216" s="312">
        <v>-742102</v>
      </c>
    </row>
    <row r="217" spans="1:10" ht="15.75" x14ac:dyDescent="0.2">
      <c r="A217" s="1085" t="s">
        <v>970</v>
      </c>
      <c r="B217" s="1085" t="s">
        <v>981</v>
      </c>
      <c r="C217" s="1085" t="s">
        <v>1100</v>
      </c>
      <c r="D217" s="68">
        <v>310</v>
      </c>
      <c r="E217" s="68">
        <v>244</v>
      </c>
      <c r="F217" s="312"/>
      <c r="G217" s="313"/>
      <c r="H217" s="313"/>
      <c r="I217" s="312">
        <v>16560</v>
      </c>
      <c r="J217" s="312">
        <v>16560</v>
      </c>
    </row>
    <row r="218" spans="1:10" ht="15.75" x14ac:dyDescent="0.25">
      <c r="A218" s="2429">
        <v>0</v>
      </c>
      <c r="B218" s="2430"/>
      <c r="C218" s="2430"/>
      <c r="D218" s="2430"/>
      <c r="E218" s="2431"/>
      <c r="F218" s="312">
        <f>SUM(F211:F217)</f>
        <v>4818358</v>
      </c>
      <c r="G218" s="313"/>
      <c r="H218" s="313"/>
      <c r="I218" s="312">
        <f>SUM(I211:I217)</f>
        <v>4818358</v>
      </c>
      <c r="J218" s="312">
        <f>SUM(J212:J217)</f>
        <v>0</v>
      </c>
    </row>
    <row r="219" spans="1:10" ht="15" x14ac:dyDescent="0.2">
      <c r="A219" s="67"/>
      <c r="B219" s="67"/>
      <c r="C219" s="67"/>
      <c r="D219" s="67"/>
      <c r="E219" s="67"/>
      <c r="F219" s="67"/>
      <c r="G219" s="67"/>
      <c r="H219" s="67"/>
      <c r="I219" s="67"/>
      <c r="J219" s="67"/>
    </row>
    <row r="220" spans="1:10" ht="15" x14ac:dyDescent="0.2">
      <c r="A220" s="67"/>
      <c r="B220" s="67"/>
      <c r="C220" s="67"/>
      <c r="D220" s="67"/>
      <c r="E220" s="67"/>
      <c r="F220" s="67"/>
      <c r="G220" s="67"/>
      <c r="H220" s="67"/>
      <c r="I220" s="67"/>
      <c r="J220" s="67"/>
    </row>
    <row r="221" spans="1:10" ht="15.75" x14ac:dyDescent="0.25">
      <c r="A221" s="48" t="s">
        <v>152</v>
      </c>
      <c r="B221" s="48"/>
      <c r="C221" s="48"/>
      <c r="D221" s="61"/>
      <c r="E221" s="62"/>
      <c r="F221" s="5"/>
      <c r="G221" s="2426" t="s">
        <v>1254</v>
      </c>
      <c r="H221" s="2426"/>
      <c r="I221" s="2426"/>
      <c r="J221" s="5"/>
    </row>
    <row r="222" spans="1:10" ht="15.75" x14ac:dyDescent="0.25">
      <c r="A222" s="48"/>
      <c r="B222" s="48"/>
      <c r="C222" s="63"/>
      <c r="D222" s="63"/>
      <c r="E222" s="63" t="s">
        <v>13</v>
      </c>
      <c r="F222" s="5"/>
      <c r="G222" s="63"/>
      <c r="H222" s="63" t="s">
        <v>14</v>
      </c>
      <c r="I222" s="5"/>
      <c r="J222" s="5"/>
    </row>
    <row r="223" spans="1:10" ht="15.75" x14ac:dyDescent="0.25">
      <c r="A223" s="48" t="s">
        <v>155</v>
      </c>
      <c r="B223" s="48"/>
      <c r="C223" s="48"/>
      <c r="D223" s="61"/>
      <c r="E223" s="62"/>
      <c r="F223" s="5"/>
      <c r="G223" s="2426" t="s">
        <v>972</v>
      </c>
      <c r="H223" s="2426"/>
      <c r="I223" s="2426"/>
      <c r="J223" s="5"/>
    </row>
    <row r="224" spans="1:10" ht="15.75" x14ac:dyDescent="0.25">
      <c r="A224" s="48"/>
      <c r="B224" s="48"/>
      <c r="C224" s="63"/>
      <c r="D224" s="63"/>
      <c r="E224" s="63" t="s">
        <v>13</v>
      </c>
      <c r="F224" s="5"/>
      <c r="G224" s="63"/>
      <c r="H224" s="63" t="s">
        <v>14</v>
      </c>
      <c r="I224" s="5"/>
      <c r="J224" s="5"/>
    </row>
    <row r="225" spans="1:10" ht="15.75" x14ac:dyDescent="0.25">
      <c r="A225" s="48"/>
      <c r="B225" s="48"/>
      <c r="C225" s="48"/>
      <c r="D225" s="48"/>
      <c r="E225" s="5"/>
      <c r="F225" s="5"/>
      <c r="G225" s="5"/>
      <c r="H225" s="5"/>
      <c r="I225" s="5"/>
      <c r="J225" s="5"/>
    </row>
    <row r="226" spans="1:10" ht="15.75" x14ac:dyDescent="0.25">
      <c r="A226" s="48" t="s">
        <v>476</v>
      </c>
      <c r="B226" s="48"/>
      <c r="C226" s="48" t="s">
        <v>477</v>
      </c>
      <c r="D226" s="48"/>
      <c r="E226" s="5"/>
      <c r="F226" s="5"/>
      <c r="G226" s="5"/>
      <c r="H226" s="5"/>
      <c r="I226" s="5"/>
      <c r="J226" s="5"/>
    </row>
    <row r="227" spans="1:10" x14ac:dyDescent="0.2">
      <c r="A227" s="57"/>
      <c r="B227" s="57"/>
      <c r="C227" s="57"/>
      <c r="D227" s="57"/>
      <c r="E227" s="58" t="s">
        <v>478</v>
      </c>
      <c r="F227" s="57"/>
      <c r="G227" s="57"/>
      <c r="H227" s="57"/>
      <c r="I227" s="57"/>
      <c r="J227" s="57"/>
    </row>
    <row r="228" spans="1:10" ht="48" customHeight="1" x14ac:dyDescent="0.2">
      <c r="A228" s="57"/>
      <c r="B228" s="57"/>
      <c r="C228" s="57"/>
      <c r="D228" s="57"/>
      <c r="E228" s="1660" t="s">
        <v>468</v>
      </c>
      <c r="F228" s="1660"/>
      <c r="G228" s="1660"/>
      <c r="H228" s="1660"/>
      <c r="I228" s="1660"/>
      <c r="J228" s="57"/>
    </row>
    <row r="232" spans="1:10" ht="16.5" x14ac:dyDescent="0.25">
      <c r="A232" s="204" t="s">
        <v>973</v>
      </c>
      <c r="B232" s="204"/>
      <c r="C232" s="204"/>
      <c r="D232" s="204"/>
      <c r="E232" s="204"/>
      <c r="F232" s="204"/>
      <c r="G232" s="204"/>
      <c r="H232" s="204"/>
      <c r="I232" s="204"/>
    </row>
    <row r="233" spans="1:10" ht="16.5" x14ac:dyDescent="0.25">
      <c r="A233" s="66"/>
      <c r="B233" s="66"/>
    </row>
    <row r="234" spans="1:10" ht="15.75" x14ac:dyDescent="0.25">
      <c r="A234" s="59" t="s">
        <v>360</v>
      </c>
      <c r="B234" s="59">
        <v>15</v>
      </c>
      <c r="C234" s="62" t="s">
        <v>1274</v>
      </c>
      <c r="D234" s="62"/>
      <c r="E234" s="5" t="s">
        <v>857</v>
      </c>
      <c r="F234" s="67"/>
      <c r="G234" s="67"/>
      <c r="H234" s="67"/>
      <c r="I234" s="67"/>
      <c r="J234" s="67"/>
    </row>
    <row r="235" spans="1:10" ht="15.75" x14ac:dyDescent="0.25">
      <c r="A235" s="2427" t="s">
        <v>969</v>
      </c>
      <c r="B235" s="2427"/>
      <c r="C235" s="2427"/>
      <c r="D235" s="2427"/>
      <c r="E235" s="2427"/>
      <c r="F235" s="2427"/>
      <c r="G235" s="2427"/>
      <c r="H235" s="2427"/>
      <c r="I235" s="2427"/>
      <c r="J235" s="67"/>
    </row>
    <row r="236" spans="1:10" ht="15" x14ac:dyDescent="0.2">
      <c r="A236" s="1405" t="s">
        <v>471</v>
      </c>
      <c r="B236" s="1405"/>
      <c r="C236" s="1405"/>
      <c r="D236" s="1405"/>
      <c r="E236" s="1405"/>
      <c r="F236" s="1405"/>
      <c r="G236" s="1405"/>
      <c r="H236" s="1405"/>
      <c r="I236" s="1405"/>
      <c r="J236" s="67"/>
    </row>
    <row r="237" spans="1:10" ht="15.75" x14ac:dyDescent="0.25">
      <c r="A237" s="59"/>
      <c r="B237" s="59"/>
      <c r="C237" s="67"/>
      <c r="D237" s="67"/>
      <c r="E237" s="67"/>
      <c r="F237" s="67"/>
      <c r="G237" s="67"/>
      <c r="H237" s="67"/>
      <c r="I237" s="67"/>
      <c r="J237" s="67"/>
    </row>
    <row r="238" spans="1:10" ht="15.75" x14ac:dyDescent="0.25">
      <c r="A238" s="2428" t="s">
        <v>472</v>
      </c>
      <c r="B238" s="2428"/>
      <c r="C238" s="2428"/>
      <c r="D238" s="2428"/>
      <c r="E238" s="2428"/>
      <c r="F238" s="2428"/>
      <c r="G238" s="2428"/>
      <c r="H238" s="2428"/>
      <c r="I238" s="2428"/>
      <c r="J238" s="67"/>
    </row>
    <row r="239" spans="1:10" ht="63.75" x14ac:dyDescent="0.2">
      <c r="A239" s="984" t="s">
        <v>473</v>
      </c>
      <c r="B239" s="984" t="s">
        <v>474</v>
      </c>
      <c r="C239" s="984" t="s">
        <v>475</v>
      </c>
      <c r="D239" s="984" t="s">
        <v>334</v>
      </c>
      <c r="E239" s="984" t="s">
        <v>306</v>
      </c>
      <c r="F239" s="984" t="s">
        <v>974</v>
      </c>
      <c r="G239" s="984" t="s">
        <v>1277</v>
      </c>
      <c r="H239" s="984" t="s">
        <v>1278</v>
      </c>
      <c r="I239" s="984" t="s">
        <v>975</v>
      </c>
      <c r="J239" s="984" t="s">
        <v>481</v>
      </c>
    </row>
    <row r="240" spans="1:10" x14ac:dyDescent="0.2">
      <c r="A240" s="1085" t="s">
        <v>970</v>
      </c>
      <c r="B240" s="1085" t="s">
        <v>981</v>
      </c>
      <c r="C240" s="1085" t="s">
        <v>1074</v>
      </c>
      <c r="D240" s="68">
        <v>211</v>
      </c>
      <c r="E240" s="68">
        <v>111</v>
      </c>
      <c r="F240" s="312">
        <v>3350000</v>
      </c>
      <c r="G240" s="312">
        <v>2904611.45</v>
      </c>
      <c r="H240" s="312">
        <v>2904611.45</v>
      </c>
      <c r="I240" s="312">
        <v>3942966.53</v>
      </c>
      <c r="J240" s="312">
        <v>592966.53</v>
      </c>
    </row>
    <row r="241" spans="1:10" x14ac:dyDescent="0.2">
      <c r="A241" s="1085" t="s">
        <v>970</v>
      </c>
      <c r="B241" s="1085" t="s">
        <v>981</v>
      </c>
      <c r="C241" s="1085" t="s">
        <v>1075</v>
      </c>
      <c r="D241" s="68">
        <v>213</v>
      </c>
      <c r="E241" s="68">
        <v>119</v>
      </c>
      <c r="F241" s="312">
        <v>1011700</v>
      </c>
      <c r="G241" s="312">
        <v>877192.66</v>
      </c>
      <c r="H241" s="312">
        <v>877192.66</v>
      </c>
      <c r="I241" s="312">
        <v>1190775.8899999999</v>
      </c>
      <c r="J241" s="312">
        <v>179075.89</v>
      </c>
    </row>
    <row r="242" spans="1:10" x14ac:dyDescent="0.2">
      <c r="A242" s="1085" t="s">
        <v>970</v>
      </c>
      <c r="B242" s="1085" t="s">
        <v>981</v>
      </c>
      <c r="C242" s="1085" t="s">
        <v>1083</v>
      </c>
      <c r="D242" s="68">
        <v>346</v>
      </c>
      <c r="E242" s="68">
        <v>244</v>
      </c>
      <c r="F242" s="312">
        <v>2137400</v>
      </c>
      <c r="G242" s="312">
        <v>534300</v>
      </c>
      <c r="H242" s="312">
        <v>534300</v>
      </c>
      <c r="I242" s="312">
        <v>1365357.58</v>
      </c>
      <c r="J242" s="312">
        <v>-772042.42</v>
      </c>
    </row>
    <row r="243" spans="1:10" ht="15.75" x14ac:dyDescent="0.25">
      <c r="A243" s="2429">
        <v>0</v>
      </c>
      <c r="B243" s="2430"/>
      <c r="C243" s="2430"/>
      <c r="D243" s="2430"/>
      <c r="E243" s="2431"/>
      <c r="F243" s="312">
        <f>SUM(F240:F242)</f>
        <v>6499100</v>
      </c>
      <c r="G243" s="313"/>
      <c r="H243" s="312"/>
      <c r="I243" s="312">
        <f>SUM(I240:I242)</f>
        <v>6499100</v>
      </c>
      <c r="J243" s="312">
        <v>0</v>
      </c>
    </row>
    <row r="244" spans="1:10" ht="15" x14ac:dyDescent="0.2">
      <c r="A244" s="67"/>
      <c r="B244" s="67"/>
      <c r="C244" s="67"/>
      <c r="D244" s="67"/>
      <c r="E244" s="67"/>
      <c r="F244" s="67"/>
      <c r="G244" s="67"/>
      <c r="H244" s="67"/>
      <c r="I244" s="67"/>
      <c r="J244" s="1269"/>
    </row>
    <row r="245" spans="1:10" ht="15" x14ac:dyDescent="0.2">
      <c r="A245" s="67"/>
      <c r="B245" s="67"/>
      <c r="C245" s="67"/>
      <c r="D245" s="67"/>
      <c r="E245" s="67"/>
      <c r="F245" s="67"/>
      <c r="G245" s="67"/>
      <c r="H245" s="67"/>
      <c r="I245" s="67"/>
      <c r="J245" s="67"/>
    </row>
    <row r="246" spans="1:10" ht="15.75" x14ac:dyDescent="0.25">
      <c r="A246" s="48" t="s">
        <v>152</v>
      </c>
      <c r="B246" s="48"/>
      <c r="C246" s="48"/>
      <c r="D246" s="61"/>
      <c r="E246" s="62"/>
      <c r="F246" s="5"/>
      <c r="G246" s="2426" t="s">
        <v>1254</v>
      </c>
      <c r="H246" s="2426"/>
      <c r="I246" s="2426"/>
      <c r="J246" s="5"/>
    </row>
    <row r="247" spans="1:10" ht="15.75" x14ac:dyDescent="0.25">
      <c r="A247" s="48"/>
      <c r="B247" s="48"/>
      <c r="C247" s="63"/>
      <c r="D247" s="63"/>
      <c r="E247" s="63" t="s">
        <v>13</v>
      </c>
      <c r="F247" s="5"/>
      <c r="G247" s="63"/>
      <c r="H247" s="63" t="s">
        <v>14</v>
      </c>
      <c r="I247" s="5"/>
      <c r="J247" s="5"/>
    </row>
    <row r="248" spans="1:10" ht="15.75" x14ac:dyDescent="0.25">
      <c r="A248" s="48" t="s">
        <v>155</v>
      </c>
      <c r="B248" s="48"/>
      <c r="C248" s="48"/>
      <c r="D248" s="61"/>
      <c r="E248" s="62"/>
      <c r="F248" s="5"/>
      <c r="G248" s="2426" t="s">
        <v>972</v>
      </c>
      <c r="H248" s="2426"/>
      <c r="I248" s="2426"/>
      <c r="J248" s="5"/>
    </row>
    <row r="249" spans="1:10" ht="15.75" x14ac:dyDescent="0.25">
      <c r="A249" s="48"/>
      <c r="B249" s="48"/>
      <c r="C249" s="63"/>
      <c r="D249" s="63"/>
      <c r="E249" s="63" t="s">
        <v>13</v>
      </c>
      <c r="F249" s="5"/>
      <c r="G249" s="63"/>
      <c r="H249" s="63" t="s">
        <v>14</v>
      </c>
      <c r="I249" s="5"/>
      <c r="J249" s="5"/>
    </row>
    <row r="250" spans="1:10" ht="15.75" x14ac:dyDescent="0.25">
      <c r="A250" s="48"/>
      <c r="B250" s="48"/>
      <c r="C250" s="48"/>
      <c r="D250" s="48"/>
      <c r="E250" s="5"/>
      <c r="F250" s="5"/>
      <c r="G250" s="5"/>
      <c r="H250" s="5"/>
      <c r="I250" s="5"/>
      <c r="J250" s="5"/>
    </row>
    <row r="251" spans="1:10" ht="15.75" x14ac:dyDescent="0.25">
      <c r="A251" s="48" t="s">
        <v>476</v>
      </c>
      <c r="B251" s="48"/>
      <c r="C251" s="48" t="s">
        <v>477</v>
      </c>
      <c r="D251" s="48"/>
      <c r="E251" s="5"/>
      <c r="F251" s="5"/>
      <c r="G251" s="5"/>
      <c r="H251" s="5"/>
      <c r="I251" s="5"/>
      <c r="J251" s="5"/>
    </row>
    <row r="252" spans="1:10" x14ac:dyDescent="0.2">
      <c r="A252" s="57"/>
      <c r="B252" s="57"/>
      <c r="C252" s="57"/>
      <c r="D252" s="57"/>
      <c r="E252" s="58" t="s">
        <v>478</v>
      </c>
      <c r="F252" s="57"/>
      <c r="G252" s="57"/>
      <c r="H252" s="57"/>
      <c r="I252" s="57"/>
      <c r="J252" s="57"/>
    </row>
    <row r="253" spans="1:10" ht="41.25" customHeight="1" x14ac:dyDescent="0.2">
      <c r="A253" s="57"/>
      <c r="B253" s="57"/>
      <c r="C253" s="57"/>
      <c r="D253" s="57"/>
      <c r="E253" s="1660" t="s">
        <v>468</v>
      </c>
      <c r="F253" s="1660"/>
      <c r="G253" s="1660"/>
      <c r="H253" s="1660"/>
      <c r="I253" s="1660"/>
      <c r="J253" s="57"/>
    </row>
    <row r="257" spans="1:10" ht="16.5" x14ac:dyDescent="0.25">
      <c r="A257" s="204" t="s">
        <v>976</v>
      </c>
      <c r="B257" s="204"/>
      <c r="C257" s="204"/>
      <c r="D257" s="204"/>
      <c r="E257" s="204"/>
      <c r="F257" s="204"/>
      <c r="G257" s="204"/>
      <c r="H257" s="204"/>
      <c r="I257" s="204"/>
    </row>
    <row r="258" spans="1:10" ht="16.5" x14ac:dyDescent="0.25">
      <c r="A258" s="66"/>
      <c r="B258" s="66"/>
    </row>
    <row r="259" spans="1:10" ht="15.75" x14ac:dyDescent="0.25">
      <c r="A259" s="59" t="s">
        <v>360</v>
      </c>
      <c r="B259" s="59">
        <v>28</v>
      </c>
      <c r="C259" s="62" t="s">
        <v>856</v>
      </c>
      <c r="D259" s="62"/>
      <c r="E259" s="5" t="s">
        <v>1047</v>
      </c>
      <c r="F259" s="67"/>
      <c r="G259" s="67"/>
      <c r="H259" s="67"/>
      <c r="I259" s="67"/>
      <c r="J259" s="67"/>
    </row>
    <row r="260" spans="1:10" ht="15.75" x14ac:dyDescent="0.25">
      <c r="A260" s="2427" t="s">
        <v>969</v>
      </c>
      <c r="B260" s="2427"/>
      <c r="C260" s="2427"/>
      <c r="D260" s="2427"/>
      <c r="E260" s="2427"/>
      <c r="F260" s="2427"/>
      <c r="G260" s="2427"/>
      <c r="H260" s="2427"/>
      <c r="I260" s="2427"/>
      <c r="J260" s="67"/>
    </row>
    <row r="261" spans="1:10" ht="15" x14ac:dyDescent="0.2">
      <c r="A261" s="1405" t="s">
        <v>471</v>
      </c>
      <c r="B261" s="1405"/>
      <c r="C261" s="1405"/>
      <c r="D261" s="1405"/>
      <c r="E261" s="1405"/>
      <c r="F261" s="1405"/>
      <c r="G261" s="1405"/>
      <c r="H261" s="1405"/>
      <c r="I261" s="1405"/>
      <c r="J261" s="67"/>
    </row>
    <row r="262" spans="1:10" ht="15.75" x14ac:dyDescent="0.25">
      <c r="A262" s="59"/>
      <c r="B262" s="59"/>
      <c r="C262" s="67"/>
      <c r="D262" s="67"/>
      <c r="E262" s="67"/>
      <c r="F262" s="67"/>
      <c r="G262" s="67"/>
      <c r="H262" s="67"/>
      <c r="I262" s="67"/>
      <c r="J262" s="67"/>
    </row>
    <row r="263" spans="1:10" ht="15.75" x14ac:dyDescent="0.25">
      <c r="A263" s="2428" t="s">
        <v>472</v>
      </c>
      <c r="B263" s="2428"/>
      <c r="C263" s="2428"/>
      <c r="D263" s="2428"/>
      <c r="E263" s="2428"/>
      <c r="F263" s="2428"/>
      <c r="G263" s="2428"/>
      <c r="H263" s="2428"/>
      <c r="I263" s="2428"/>
      <c r="J263" s="67"/>
    </row>
    <row r="264" spans="1:10" ht="63.75" x14ac:dyDescent="0.2">
      <c r="A264" s="984" t="s">
        <v>473</v>
      </c>
      <c r="B264" s="984" t="s">
        <v>474</v>
      </c>
      <c r="C264" s="984" t="s">
        <v>475</v>
      </c>
      <c r="D264" s="984" t="s">
        <v>334</v>
      </c>
      <c r="E264" s="984" t="s">
        <v>306</v>
      </c>
      <c r="F264" s="984" t="s">
        <v>977</v>
      </c>
      <c r="G264" s="984" t="s">
        <v>1060</v>
      </c>
      <c r="H264" s="984" t="s">
        <v>1061</v>
      </c>
      <c r="I264" s="984" t="s">
        <v>978</v>
      </c>
      <c r="J264" s="984" t="s">
        <v>481</v>
      </c>
    </row>
    <row r="265" spans="1:10" x14ac:dyDescent="0.2">
      <c r="A265" s="1085" t="s">
        <v>970</v>
      </c>
      <c r="B265" s="1085" t="s">
        <v>981</v>
      </c>
      <c r="C265" s="1085" t="s">
        <v>1074</v>
      </c>
      <c r="D265" s="68">
        <v>211</v>
      </c>
      <c r="E265" s="68">
        <v>111</v>
      </c>
      <c r="F265" s="312"/>
      <c r="G265" s="312"/>
      <c r="H265" s="312"/>
      <c r="I265" s="312">
        <v>3350000</v>
      </c>
      <c r="J265" s="312"/>
    </row>
    <row r="266" spans="1:10" x14ac:dyDescent="0.2">
      <c r="A266" s="1085" t="s">
        <v>970</v>
      </c>
      <c r="B266" s="1085" t="s">
        <v>981</v>
      </c>
      <c r="C266" s="1085" t="s">
        <v>1075</v>
      </c>
      <c r="D266" s="68">
        <v>213</v>
      </c>
      <c r="E266" s="68">
        <v>119</v>
      </c>
      <c r="F266" s="312"/>
      <c r="G266" s="312"/>
      <c r="H266" s="312"/>
      <c r="I266" s="312">
        <v>1011700</v>
      </c>
      <c r="J266" s="312"/>
    </row>
    <row r="267" spans="1:10" x14ac:dyDescent="0.2">
      <c r="A267" s="1085" t="s">
        <v>970</v>
      </c>
      <c r="B267" s="1085" t="s">
        <v>981</v>
      </c>
      <c r="C267" s="1085" t="s">
        <v>1076</v>
      </c>
      <c r="D267" s="68">
        <v>222</v>
      </c>
      <c r="E267" s="68">
        <v>244</v>
      </c>
      <c r="F267" s="312"/>
      <c r="G267" s="312"/>
      <c r="H267" s="312"/>
      <c r="I267" s="312">
        <v>172000</v>
      </c>
      <c r="J267" s="312"/>
    </row>
    <row r="268" spans="1:10" x14ac:dyDescent="0.2">
      <c r="A268" s="1085" t="s">
        <v>970</v>
      </c>
      <c r="B268" s="1085" t="s">
        <v>981</v>
      </c>
      <c r="C268" s="1085" t="s">
        <v>1077</v>
      </c>
      <c r="D268" s="68">
        <v>225</v>
      </c>
      <c r="E268" s="68">
        <v>244</v>
      </c>
      <c r="F268" s="312"/>
      <c r="G268" s="312"/>
      <c r="H268" s="312"/>
      <c r="I268" s="312">
        <v>800000</v>
      </c>
      <c r="J268" s="312"/>
    </row>
    <row r="269" spans="1:10" x14ac:dyDescent="0.2">
      <c r="A269" s="1085" t="s">
        <v>970</v>
      </c>
      <c r="B269" s="1085" t="s">
        <v>981</v>
      </c>
      <c r="C269" s="1085" t="s">
        <v>1078</v>
      </c>
      <c r="D269" s="68">
        <v>226</v>
      </c>
      <c r="E269" s="68">
        <v>244</v>
      </c>
      <c r="F269" s="312"/>
      <c r="G269" s="312"/>
      <c r="H269" s="312"/>
      <c r="I269" s="312">
        <v>12466200</v>
      </c>
      <c r="J269" s="312"/>
    </row>
    <row r="270" spans="1:10" x14ac:dyDescent="0.2">
      <c r="A270" s="1085" t="s">
        <v>970</v>
      </c>
      <c r="B270" s="1085" t="s">
        <v>981</v>
      </c>
      <c r="C270" s="1085" t="s">
        <v>1079</v>
      </c>
      <c r="D270" s="68">
        <v>310</v>
      </c>
      <c r="E270" s="68">
        <v>244</v>
      </c>
      <c r="F270" s="312"/>
      <c r="G270" s="312"/>
      <c r="H270" s="312"/>
      <c r="I270" s="312">
        <v>1000000</v>
      </c>
      <c r="J270" s="312"/>
    </row>
    <row r="271" spans="1:10" x14ac:dyDescent="0.2">
      <c r="A271" s="1085" t="s">
        <v>970</v>
      </c>
      <c r="B271" s="1085" t="s">
        <v>981</v>
      </c>
      <c r="C271" s="1085" t="s">
        <v>1080</v>
      </c>
      <c r="D271" s="68">
        <v>341</v>
      </c>
      <c r="E271" s="68">
        <v>244</v>
      </c>
      <c r="F271" s="312"/>
      <c r="G271" s="312"/>
      <c r="H271" s="312"/>
      <c r="I271" s="312">
        <v>100000</v>
      </c>
      <c r="J271" s="312"/>
    </row>
    <row r="272" spans="1:10" x14ac:dyDescent="0.2">
      <c r="A272" s="1085" t="s">
        <v>970</v>
      </c>
      <c r="B272" s="1085" t="s">
        <v>981</v>
      </c>
      <c r="C272" s="1085" t="s">
        <v>1081</v>
      </c>
      <c r="D272" s="68">
        <v>342</v>
      </c>
      <c r="E272" s="68">
        <v>244</v>
      </c>
      <c r="F272" s="312"/>
      <c r="G272" s="312"/>
      <c r="H272" s="312"/>
      <c r="I272" s="312">
        <v>45000</v>
      </c>
      <c r="J272" s="312"/>
    </row>
    <row r="273" spans="1:10" x14ac:dyDescent="0.2">
      <c r="A273" s="1085" t="s">
        <v>970</v>
      </c>
      <c r="B273" s="1085" t="s">
        <v>981</v>
      </c>
      <c r="C273" s="1085" t="s">
        <v>1082</v>
      </c>
      <c r="D273" s="68">
        <v>345</v>
      </c>
      <c r="E273" s="68">
        <v>244</v>
      </c>
      <c r="F273" s="312"/>
      <c r="G273" s="312"/>
      <c r="H273" s="312"/>
      <c r="I273" s="312">
        <v>800000</v>
      </c>
      <c r="J273" s="312"/>
    </row>
    <row r="274" spans="1:10" x14ac:dyDescent="0.2">
      <c r="A274" s="1085" t="s">
        <v>970</v>
      </c>
      <c r="B274" s="1085" t="s">
        <v>981</v>
      </c>
      <c r="C274" s="1085" t="s">
        <v>1083</v>
      </c>
      <c r="D274" s="68">
        <v>346</v>
      </c>
      <c r="E274" s="68">
        <v>244</v>
      </c>
      <c r="F274" s="312"/>
      <c r="G274" s="312"/>
      <c r="H274" s="312"/>
      <c r="I274" s="312">
        <v>2130900</v>
      </c>
      <c r="J274" s="312"/>
    </row>
    <row r="275" spans="1:10" ht="15.75" x14ac:dyDescent="0.25">
      <c r="A275" s="2429">
        <v>0</v>
      </c>
      <c r="B275" s="2430"/>
      <c r="C275" s="2430"/>
      <c r="D275" s="2430"/>
      <c r="E275" s="2431"/>
      <c r="F275" s="312">
        <f>SUM(F265:F274)</f>
        <v>0</v>
      </c>
      <c r="G275" s="313"/>
      <c r="H275" s="313"/>
      <c r="I275" s="312">
        <f>SUM(I265:I274)</f>
        <v>21875800</v>
      </c>
      <c r="J275" s="313"/>
    </row>
    <row r="276" spans="1:10" ht="15" x14ac:dyDescent="0.2">
      <c r="A276" s="67"/>
      <c r="B276" s="67"/>
      <c r="C276" s="67"/>
      <c r="D276" s="67"/>
      <c r="E276" s="67"/>
      <c r="F276" s="67"/>
      <c r="G276" s="67"/>
      <c r="H276" s="67"/>
      <c r="I276" s="67"/>
      <c r="J276" s="67"/>
    </row>
    <row r="277" spans="1:10" ht="15" x14ac:dyDescent="0.2">
      <c r="A277" s="67"/>
      <c r="B277" s="67"/>
      <c r="C277" s="67"/>
      <c r="D277" s="67"/>
      <c r="E277" s="67"/>
      <c r="F277" s="67"/>
      <c r="G277" s="67"/>
      <c r="H277" s="67"/>
      <c r="I277" s="67"/>
      <c r="J277" s="67"/>
    </row>
    <row r="278" spans="1:10" ht="15.75" x14ac:dyDescent="0.25">
      <c r="A278" s="48" t="s">
        <v>152</v>
      </c>
      <c r="B278" s="48"/>
      <c r="C278" s="48"/>
      <c r="D278" s="61"/>
      <c r="E278" s="62"/>
      <c r="F278" s="5"/>
      <c r="G278" s="2426" t="s">
        <v>1062</v>
      </c>
      <c r="H278" s="2426"/>
      <c r="I278" s="2426"/>
      <c r="J278" s="5"/>
    </row>
    <row r="279" spans="1:10" ht="15.75" x14ac:dyDescent="0.25">
      <c r="A279" s="48"/>
      <c r="B279" s="48"/>
      <c r="C279" s="63"/>
      <c r="D279" s="63"/>
      <c r="E279" s="63" t="s">
        <v>13</v>
      </c>
      <c r="F279" s="5"/>
      <c r="G279" s="63"/>
      <c r="H279" s="63" t="s">
        <v>14</v>
      </c>
      <c r="I279" s="5"/>
      <c r="J279" s="5"/>
    </row>
    <row r="280" spans="1:10" ht="15.75" x14ac:dyDescent="0.25">
      <c r="A280" s="48" t="s">
        <v>155</v>
      </c>
      <c r="B280" s="48"/>
      <c r="C280" s="48"/>
      <c r="D280" s="61"/>
      <c r="E280" s="62"/>
      <c r="F280" s="5"/>
      <c r="G280" s="2426" t="s">
        <v>972</v>
      </c>
      <c r="H280" s="2426"/>
      <c r="I280" s="2426"/>
      <c r="J280" s="5"/>
    </row>
    <row r="281" spans="1:10" ht="15.75" x14ac:dyDescent="0.25">
      <c r="A281" s="48"/>
      <c r="B281" s="48"/>
      <c r="C281" s="63"/>
      <c r="D281" s="63"/>
      <c r="E281" s="63" t="s">
        <v>13</v>
      </c>
      <c r="F281" s="5"/>
      <c r="G281" s="63"/>
      <c r="H281" s="63" t="s">
        <v>14</v>
      </c>
      <c r="I281" s="5"/>
      <c r="J281" s="5"/>
    </row>
    <row r="282" spans="1:10" ht="15.75" x14ac:dyDescent="0.25">
      <c r="A282" s="48"/>
      <c r="B282" s="48"/>
      <c r="C282" s="48"/>
      <c r="D282" s="48"/>
      <c r="E282" s="5"/>
      <c r="F282" s="5"/>
      <c r="G282" s="5"/>
      <c r="H282" s="5"/>
      <c r="I282" s="5"/>
      <c r="J282" s="5"/>
    </row>
    <row r="283" spans="1:10" ht="15.75" x14ac:dyDescent="0.25">
      <c r="A283" s="48" t="s">
        <v>476</v>
      </c>
      <c r="B283" s="48"/>
      <c r="C283" s="48" t="s">
        <v>477</v>
      </c>
      <c r="D283" s="48"/>
      <c r="E283" s="5"/>
      <c r="F283" s="5"/>
      <c r="G283" s="5"/>
      <c r="H283" s="5"/>
      <c r="I283" s="5"/>
      <c r="J283" s="5"/>
    </row>
    <row r="284" spans="1:10" x14ac:dyDescent="0.2">
      <c r="A284" s="57"/>
      <c r="B284" s="57"/>
      <c r="C284" s="57"/>
      <c r="D284" s="57"/>
      <c r="E284" s="58" t="s">
        <v>478</v>
      </c>
      <c r="F284" s="57"/>
      <c r="G284" s="57"/>
      <c r="H284" s="57"/>
      <c r="I284" s="57"/>
      <c r="J284" s="57"/>
    </row>
    <row r="285" spans="1:10" ht="46.5" customHeight="1" x14ac:dyDescent="0.2">
      <c r="A285" s="57"/>
      <c r="B285" s="57"/>
      <c r="C285" s="57"/>
      <c r="D285" s="57"/>
      <c r="E285" s="1660" t="s">
        <v>468</v>
      </c>
      <c r="F285" s="1660"/>
      <c r="G285" s="1660"/>
      <c r="H285" s="1660"/>
      <c r="I285" s="1660"/>
      <c r="J285" s="57"/>
    </row>
    <row r="289" spans="1:10" ht="16.5" x14ac:dyDescent="0.25">
      <c r="A289" s="204" t="s">
        <v>1069</v>
      </c>
      <c r="B289" s="204"/>
      <c r="C289" s="204"/>
      <c r="D289" s="204"/>
      <c r="E289" s="204"/>
      <c r="F289" s="204"/>
      <c r="G289" s="204"/>
      <c r="H289" s="204"/>
      <c r="I289" s="204"/>
    </row>
    <row r="290" spans="1:10" ht="16.5" x14ac:dyDescent="0.25">
      <c r="A290" s="66"/>
      <c r="B290" s="66"/>
    </row>
    <row r="291" spans="1:10" ht="15.75" x14ac:dyDescent="0.25">
      <c r="A291" s="59" t="s">
        <v>360</v>
      </c>
      <c r="B291" s="59">
        <v>28</v>
      </c>
      <c r="C291" s="62" t="s">
        <v>856</v>
      </c>
      <c r="D291" s="62"/>
      <c r="E291" s="5" t="s">
        <v>1047</v>
      </c>
      <c r="F291" s="67"/>
      <c r="G291" s="67"/>
      <c r="H291" s="67"/>
      <c r="I291" s="67"/>
      <c r="J291" s="67"/>
    </row>
    <row r="292" spans="1:10" ht="15.75" x14ac:dyDescent="0.25">
      <c r="A292" s="2427" t="s">
        <v>969</v>
      </c>
      <c r="B292" s="2427"/>
      <c r="C292" s="2427"/>
      <c r="D292" s="2427"/>
      <c r="E292" s="2427"/>
      <c r="F292" s="2427"/>
      <c r="G292" s="2427"/>
      <c r="H292" s="2427"/>
      <c r="I292" s="2427"/>
      <c r="J292" s="67"/>
    </row>
    <row r="293" spans="1:10" ht="15" x14ac:dyDescent="0.2">
      <c r="A293" s="1405" t="s">
        <v>471</v>
      </c>
      <c r="B293" s="1405"/>
      <c r="C293" s="1405"/>
      <c r="D293" s="1405"/>
      <c r="E293" s="1405"/>
      <c r="F293" s="1405"/>
      <c r="G293" s="1405"/>
      <c r="H293" s="1405"/>
      <c r="I293" s="1405"/>
      <c r="J293" s="67"/>
    </row>
    <row r="294" spans="1:10" ht="15.75" x14ac:dyDescent="0.25">
      <c r="A294" s="59"/>
      <c r="B294" s="59"/>
      <c r="C294" s="67"/>
      <c r="D294" s="67"/>
      <c r="E294" s="67"/>
      <c r="F294" s="67"/>
      <c r="G294" s="67"/>
      <c r="H294" s="67"/>
      <c r="I294" s="67"/>
      <c r="J294" s="67"/>
    </row>
    <row r="295" spans="1:10" ht="15.75" x14ac:dyDescent="0.25">
      <c r="A295" s="2428" t="s">
        <v>472</v>
      </c>
      <c r="B295" s="2428"/>
      <c r="C295" s="2428"/>
      <c r="D295" s="2428"/>
      <c r="E295" s="2428"/>
      <c r="F295" s="2428"/>
      <c r="G295" s="2428"/>
      <c r="H295" s="2428"/>
      <c r="I295" s="2428"/>
      <c r="J295" s="67"/>
    </row>
    <row r="296" spans="1:10" ht="63.75" x14ac:dyDescent="0.2">
      <c r="A296" s="984" t="s">
        <v>473</v>
      </c>
      <c r="B296" s="984" t="s">
        <v>474</v>
      </c>
      <c r="C296" s="984" t="s">
        <v>475</v>
      </c>
      <c r="D296" s="984" t="s">
        <v>334</v>
      </c>
      <c r="E296" s="984" t="s">
        <v>306</v>
      </c>
      <c r="F296" s="984" t="s">
        <v>1070</v>
      </c>
      <c r="G296" s="984" t="s">
        <v>1071</v>
      </c>
      <c r="H296" s="984" t="s">
        <v>1072</v>
      </c>
      <c r="I296" s="984" t="s">
        <v>1073</v>
      </c>
      <c r="J296" s="984" t="s">
        <v>481</v>
      </c>
    </row>
    <row r="297" spans="1:10" x14ac:dyDescent="0.2">
      <c r="A297" s="1085" t="s">
        <v>970</v>
      </c>
      <c r="B297" s="1085" t="s">
        <v>981</v>
      </c>
      <c r="C297" s="1085" t="s">
        <v>1074</v>
      </c>
      <c r="D297" s="68">
        <v>211</v>
      </c>
      <c r="E297" s="68">
        <v>111</v>
      </c>
      <c r="F297" s="312"/>
      <c r="G297" s="312"/>
      <c r="H297" s="312"/>
      <c r="I297" s="312">
        <v>3350000</v>
      </c>
      <c r="J297" s="312"/>
    </row>
    <row r="298" spans="1:10" x14ac:dyDescent="0.2">
      <c r="A298" s="1085" t="s">
        <v>970</v>
      </c>
      <c r="B298" s="1085" t="s">
        <v>981</v>
      </c>
      <c r="C298" s="1085" t="s">
        <v>1075</v>
      </c>
      <c r="D298" s="68">
        <v>213</v>
      </c>
      <c r="E298" s="68">
        <v>119</v>
      </c>
      <c r="F298" s="312"/>
      <c r="G298" s="312"/>
      <c r="H298" s="312"/>
      <c r="I298" s="312">
        <v>1011700</v>
      </c>
      <c r="J298" s="312"/>
    </row>
    <row r="299" spans="1:10" x14ac:dyDescent="0.2">
      <c r="A299" s="1085" t="s">
        <v>970</v>
      </c>
      <c r="B299" s="1085" t="s">
        <v>981</v>
      </c>
      <c r="C299" s="1085" t="s">
        <v>1076</v>
      </c>
      <c r="D299" s="68">
        <v>222</v>
      </c>
      <c r="E299" s="68">
        <v>244</v>
      </c>
      <c r="F299" s="312"/>
      <c r="G299" s="312"/>
      <c r="H299" s="312"/>
      <c r="I299" s="312">
        <v>172000</v>
      </c>
      <c r="J299" s="312"/>
    </row>
    <row r="300" spans="1:10" x14ac:dyDescent="0.2">
      <c r="A300" s="1085" t="s">
        <v>970</v>
      </c>
      <c r="B300" s="1085" t="s">
        <v>981</v>
      </c>
      <c r="C300" s="1085" t="s">
        <v>1077</v>
      </c>
      <c r="D300" s="68">
        <v>225</v>
      </c>
      <c r="E300" s="68">
        <v>244</v>
      </c>
      <c r="F300" s="312"/>
      <c r="G300" s="312"/>
      <c r="H300" s="312"/>
      <c r="I300" s="312">
        <v>800000</v>
      </c>
      <c r="J300" s="312"/>
    </row>
    <row r="301" spans="1:10" x14ac:dyDescent="0.2">
      <c r="A301" s="1085" t="s">
        <v>970</v>
      </c>
      <c r="B301" s="1085" t="s">
        <v>981</v>
      </c>
      <c r="C301" s="1085" t="s">
        <v>1078</v>
      </c>
      <c r="D301" s="68">
        <v>226</v>
      </c>
      <c r="E301" s="68">
        <v>244</v>
      </c>
      <c r="F301" s="312"/>
      <c r="G301" s="312"/>
      <c r="H301" s="312"/>
      <c r="I301" s="312">
        <v>12466200</v>
      </c>
      <c r="J301" s="312"/>
    </row>
    <row r="302" spans="1:10" x14ac:dyDescent="0.2">
      <c r="A302" s="1085" t="s">
        <v>970</v>
      </c>
      <c r="B302" s="1085" t="s">
        <v>981</v>
      </c>
      <c r="C302" s="1085" t="s">
        <v>1079</v>
      </c>
      <c r="D302" s="68">
        <v>310</v>
      </c>
      <c r="E302" s="68">
        <v>244</v>
      </c>
      <c r="F302" s="312"/>
      <c r="G302" s="312"/>
      <c r="H302" s="312"/>
      <c r="I302" s="312">
        <v>1000000</v>
      </c>
      <c r="J302" s="312"/>
    </row>
    <row r="303" spans="1:10" x14ac:dyDescent="0.2">
      <c r="A303" s="1085" t="s">
        <v>970</v>
      </c>
      <c r="B303" s="1085" t="s">
        <v>981</v>
      </c>
      <c r="C303" s="1085" t="s">
        <v>1080</v>
      </c>
      <c r="D303" s="68">
        <v>341</v>
      </c>
      <c r="E303" s="68">
        <v>244</v>
      </c>
      <c r="F303" s="312"/>
      <c r="G303" s="312"/>
      <c r="H303" s="312"/>
      <c r="I303" s="312">
        <v>100000</v>
      </c>
      <c r="J303" s="312"/>
    </row>
    <row r="304" spans="1:10" x14ac:dyDescent="0.2">
      <c r="A304" s="1085" t="s">
        <v>970</v>
      </c>
      <c r="B304" s="1085" t="s">
        <v>981</v>
      </c>
      <c r="C304" s="1085" t="s">
        <v>1081</v>
      </c>
      <c r="D304" s="68">
        <v>342</v>
      </c>
      <c r="E304" s="68">
        <v>244</v>
      </c>
      <c r="F304" s="312"/>
      <c r="G304" s="312"/>
      <c r="H304" s="312"/>
      <c r="I304" s="312">
        <v>45000</v>
      </c>
      <c r="J304" s="312"/>
    </row>
    <row r="305" spans="1:10" x14ac:dyDescent="0.2">
      <c r="A305" s="1085" t="s">
        <v>970</v>
      </c>
      <c r="B305" s="1085" t="s">
        <v>981</v>
      </c>
      <c r="C305" s="1085" t="s">
        <v>1082</v>
      </c>
      <c r="D305" s="68">
        <v>345</v>
      </c>
      <c r="E305" s="68">
        <v>244</v>
      </c>
      <c r="F305" s="312"/>
      <c r="G305" s="312"/>
      <c r="H305" s="312"/>
      <c r="I305" s="312">
        <v>800000</v>
      </c>
      <c r="J305" s="312"/>
    </row>
    <row r="306" spans="1:10" x14ac:dyDescent="0.2">
      <c r="A306" s="1085" t="s">
        <v>970</v>
      </c>
      <c r="B306" s="1085" t="s">
        <v>981</v>
      </c>
      <c r="C306" s="1085" t="s">
        <v>1083</v>
      </c>
      <c r="D306" s="68">
        <v>346</v>
      </c>
      <c r="E306" s="68">
        <v>244</v>
      </c>
      <c r="F306" s="312"/>
      <c r="G306" s="312"/>
      <c r="H306" s="312"/>
      <c r="I306" s="312">
        <v>2130900</v>
      </c>
      <c r="J306" s="312"/>
    </row>
    <row r="307" spans="1:10" ht="15.75" x14ac:dyDescent="0.25">
      <c r="A307" s="2429">
        <v>0</v>
      </c>
      <c r="B307" s="2430"/>
      <c r="C307" s="2430"/>
      <c r="D307" s="2430"/>
      <c r="E307" s="2431"/>
      <c r="F307" s="312">
        <f>SUM(F297:F306)</f>
        <v>0</v>
      </c>
      <c r="G307" s="313"/>
      <c r="H307" s="313"/>
      <c r="I307" s="312">
        <f>SUM(I297:I306)</f>
        <v>21875800</v>
      </c>
      <c r="J307" s="313"/>
    </row>
    <row r="308" spans="1:10" ht="15" x14ac:dyDescent="0.2">
      <c r="A308" s="67"/>
      <c r="B308" s="67"/>
      <c r="C308" s="67"/>
      <c r="D308" s="67"/>
      <c r="E308" s="67"/>
      <c r="F308" s="67"/>
      <c r="G308" s="67"/>
      <c r="H308" s="67"/>
      <c r="I308" s="67"/>
      <c r="J308" s="67"/>
    </row>
    <row r="309" spans="1:10" ht="15" x14ac:dyDescent="0.2">
      <c r="A309" s="67"/>
      <c r="B309" s="67"/>
      <c r="C309" s="67"/>
      <c r="D309" s="67"/>
      <c r="E309" s="67"/>
      <c r="F309" s="67"/>
      <c r="G309" s="67"/>
      <c r="H309" s="67"/>
      <c r="I309" s="67"/>
      <c r="J309" s="67"/>
    </row>
    <row r="310" spans="1:10" ht="15.75" x14ac:dyDescent="0.25">
      <c r="A310" s="48" t="s">
        <v>152</v>
      </c>
      <c r="B310" s="48"/>
      <c r="C310" s="48"/>
      <c r="D310" s="61"/>
      <c r="E310" s="62"/>
      <c r="F310" s="5"/>
      <c r="G310" s="2426" t="s">
        <v>1062</v>
      </c>
      <c r="H310" s="2426"/>
      <c r="I310" s="2426"/>
      <c r="J310" s="5"/>
    </row>
    <row r="311" spans="1:10" ht="15.75" x14ac:dyDescent="0.25">
      <c r="A311" s="48"/>
      <c r="B311" s="48"/>
      <c r="C311" s="63"/>
      <c r="D311" s="63"/>
      <c r="E311" s="63" t="s">
        <v>13</v>
      </c>
      <c r="F311" s="5"/>
      <c r="G311" s="63"/>
      <c r="H311" s="63" t="s">
        <v>14</v>
      </c>
      <c r="I311" s="5"/>
      <c r="J311" s="5"/>
    </row>
    <row r="312" spans="1:10" ht="15.75" x14ac:dyDescent="0.25">
      <c r="A312" s="48" t="s">
        <v>155</v>
      </c>
      <c r="B312" s="48"/>
      <c r="C312" s="48"/>
      <c r="D312" s="61"/>
      <c r="E312" s="62"/>
      <c r="F312" s="5"/>
      <c r="G312" s="2426" t="s">
        <v>972</v>
      </c>
      <c r="H312" s="2426"/>
      <c r="I312" s="2426"/>
      <c r="J312" s="5"/>
    </row>
    <row r="313" spans="1:10" ht="15.75" x14ac:dyDescent="0.25">
      <c r="A313" s="48"/>
      <c r="B313" s="48"/>
      <c r="C313" s="63"/>
      <c r="D313" s="63"/>
      <c r="E313" s="63" t="s">
        <v>13</v>
      </c>
      <c r="F313" s="5"/>
      <c r="G313" s="63"/>
      <c r="H313" s="63" t="s">
        <v>14</v>
      </c>
      <c r="I313" s="5"/>
      <c r="J313" s="5"/>
    </row>
    <row r="314" spans="1:10" ht="15.75" x14ac:dyDescent="0.25">
      <c r="A314" s="48"/>
      <c r="B314" s="48"/>
      <c r="C314" s="48"/>
      <c r="D314" s="48"/>
      <c r="E314" s="5"/>
      <c r="F314" s="5"/>
      <c r="G314" s="5"/>
      <c r="H314" s="5"/>
      <c r="I314" s="5"/>
      <c r="J314" s="5"/>
    </row>
    <row r="315" spans="1:10" ht="15.75" x14ac:dyDescent="0.25">
      <c r="A315" s="48" t="s">
        <v>476</v>
      </c>
      <c r="B315" s="48"/>
      <c r="C315" s="48" t="s">
        <v>477</v>
      </c>
      <c r="D315" s="48"/>
      <c r="E315" s="5"/>
      <c r="F315" s="5"/>
      <c r="G315" s="5"/>
      <c r="H315" s="5"/>
      <c r="I315" s="5"/>
      <c r="J315" s="5"/>
    </row>
    <row r="316" spans="1:10" x14ac:dyDescent="0.2">
      <c r="A316" s="57"/>
      <c r="B316" s="57"/>
      <c r="C316" s="57"/>
      <c r="D316" s="57"/>
      <c r="E316" s="58" t="s">
        <v>478</v>
      </c>
      <c r="F316" s="57"/>
      <c r="G316" s="57"/>
      <c r="H316" s="57"/>
      <c r="I316" s="57"/>
      <c r="J316" s="57"/>
    </row>
    <row r="317" spans="1:10" ht="47.25" customHeight="1" x14ac:dyDescent="0.2">
      <c r="A317" s="57"/>
      <c r="B317" s="57"/>
      <c r="C317" s="57"/>
      <c r="D317" s="57"/>
      <c r="E317" s="1660" t="s">
        <v>468</v>
      </c>
      <c r="F317" s="1660"/>
      <c r="G317" s="1660"/>
      <c r="H317" s="1660"/>
      <c r="I317" s="1660"/>
      <c r="J317" s="57"/>
    </row>
    <row r="321" spans="1:10" ht="16.5" x14ac:dyDescent="0.25">
      <c r="A321" s="204" t="s">
        <v>973</v>
      </c>
      <c r="B321" s="204"/>
      <c r="C321" s="204"/>
      <c r="D321" s="204"/>
      <c r="E321" s="204"/>
      <c r="F321" s="204"/>
      <c r="G321" s="204"/>
      <c r="H321" s="204"/>
      <c r="I321" s="204"/>
    </row>
    <row r="322" spans="1:10" ht="16.5" x14ac:dyDescent="0.25">
      <c r="A322" s="66"/>
      <c r="B322" s="66"/>
    </row>
    <row r="323" spans="1:10" ht="15.75" x14ac:dyDescent="0.25">
      <c r="A323" s="59" t="s">
        <v>360</v>
      </c>
      <c r="B323" s="59">
        <v>28</v>
      </c>
      <c r="C323" s="62" t="s">
        <v>856</v>
      </c>
      <c r="D323" s="62"/>
      <c r="E323" s="5" t="s">
        <v>1047</v>
      </c>
      <c r="F323" s="67"/>
      <c r="G323" s="67"/>
      <c r="H323" s="67"/>
      <c r="I323" s="67"/>
      <c r="J323" s="67"/>
    </row>
    <row r="324" spans="1:10" ht="15.75" x14ac:dyDescent="0.25">
      <c r="A324" s="2427" t="s">
        <v>969</v>
      </c>
      <c r="B324" s="2427"/>
      <c r="C324" s="2427"/>
      <c r="D324" s="2427"/>
      <c r="E324" s="2427"/>
      <c r="F324" s="2427"/>
      <c r="G324" s="2427"/>
      <c r="H324" s="2427"/>
      <c r="I324" s="2427"/>
      <c r="J324" s="67"/>
    </row>
    <row r="325" spans="1:10" ht="15" x14ac:dyDescent="0.2">
      <c r="A325" s="1405" t="s">
        <v>471</v>
      </c>
      <c r="B325" s="1405"/>
      <c r="C325" s="1405"/>
      <c r="D325" s="1405"/>
      <c r="E325" s="1405"/>
      <c r="F325" s="1405"/>
      <c r="G325" s="1405"/>
      <c r="H325" s="1405"/>
      <c r="I325" s="1405"/>
      <c r="J325" s="67"/>
    </row>
    <row r="326" spans="1:10" ht="15.75" x14ac:dyDescent="0.25">
      <c r="A326" s="59"/>
      <c r="B326" s="59"/>
      <c r="C326" s="67"/>
      <c r="D326" s="67"/>
      <c r="E326" s="67"/>
      <c r="F326" s="67"/>
      <c r="G326" s="67"/>
      <c r="H326" s="67"/>
      <c r="I326" s="67"/>
      <c r="J326" s="67"/>
    </row>
    <row r="327" spans="1:10" ht="15.75" x14ac:dyDescent="0.25">
      <c r="A327" s="2428" t="s">
        <v>472</v>
      </c>
      <c r="B327" s="2428"/>
      <c r="C327" s="2428"/>
      <c r="D327" s="2428"/>
      <c r="E327" s="2428"/>
      <c r="F327" s="2428"/>
      <c r="G327" s="2428"/>
      <c r="H327" s="2428"/>
      <c r="I327" s="2428"/>
      <c r="J327" s="67"/>
    </row>
    <row r="328" spans="1:10" ht="76.5" x14ac:dyDescent="0.2">
      <c r="A328" s="984" t="s">
        <v>473</v>
      </c>
      <c r="B328" s="984" t="s">
        <v>474</v>
      </c>
      <c r="C328" s="984" t="s">
        <v>475</v>
      </c>
      <c r="D328" s="984" t="s">
        <v>334</v>
      </c>
      <c r="E328" s="984" t="s">
        <v>306</v>
      </c>
      <c r="F328" s="984" t="s">
        <v>974</v>
      </c>
      <c r="G328" s="984" t="s">
        <v>1089</v>
      </c>
      <c r="H328" s="984" t="s">
        <v>1090</v>
      </c>
      <c r="I328" s="984" t="s">
        <v>975</v>
      </c>
      <c r="J328" s="984" t="s">
        <v>481</v>
      </c>
    </row>
    <row r="329" spans="1:10" x14ac:dyDescent="0.2">
      <c r="A329" s="1085" t="s">
        <v>970</v>
      </c>
      <c r="B329" s="1085" t="s">
        <v>971</v>
      </c>
      <c r="C329" s="1085" t="s">
        <v>1091</v>
      </c>
      <c r="D329" s="68">
        <v>346</v>
      </c>
      <c r="E329" s="68">
        <v>244</v>
      </c>
      <c r="F329" s="984"/>
      <c r="G329" s="984"/>
      <c r="H329" s="984"/>
      <c r="I329" s="1207">
        <v>1000</v>
      </c>
      <c r="J329" s="984"/>
    </row>
    <row r="330" spans="1:10" x14ac:dyDescent="0.2">
      <c r="A330" s="1085" t="s">
        <v>970</v>
      </c>
      <c r="B330" s="1085" t="s">
        <v>971</v>
      </c>
      <c r="C330" s="1085" t="s">
        <v>1092</v>
      </c>
      <c r="D330" s="68">
        <v>349</v>
      </c>
      <c r="E330" s="68">
        <v>244</v>
      </c>
      <c r="F330" s="312"/>
      <c r="G330" s="312"/>
      <c r="H330" s="312"/>
      <c r="I330" s="312">
        <v>19000</v>
      </c>
      <c r="J330" s="312"/>
    </row>
    <row r="331" spans="1:10" ht="15.75" x14ac:dyDescent="0.25">
      <c r="A331" s="2429">
        <v>0</v>
      </c>
      <c r="B331" s="2430"/>
      <c r="C331" s="2430"/>
      <c r="D331" s="2430"/>
      <c r="E331" s="2431"/>
      <c r="F331" s="312">
        <f>SUM(F330:F330)</f>
        <v>0</v>
      </c>
      <c r="G331" s="313"/>
      <c r="H331" s="313"/>
      <c r="I331" s="312">
        <f>SUM(I329:I330)</f>
        <v>20000</v>
      </c>
      <c r="J331" s="313"/>
    </row>
    <row r="332" spans="1:10" ht="15" x14ac:dyDescent="0.2">
      <c r="A332" s="67"/>
      <c r="B332" s="67"/>
      <c r="C332" s="67"/>
      <c r="D332" s="67"/>
      <c r="E332" s="67"/>
      <c r="F332" s="67"/>
      <c r="G332" s="67"/>
      <c r="H332" s="67"/>
      <c r="I332" s="67"/>
      <c r="J332" s="67"/>
    </row>
    <row r="333" spans="1:10" ht="15" x14ac:dyDescent="0.2">
      <c r="A333" s="67"/>
      <c r="B333" s="67"/>
      <c r="C333" s="67"/>
      <c r="D333" s="67"/>
      <c r="E333" s="67"/>
      <c r="F333" s="67"/>
      <c r="G333" s="67"/>
      <c r="H333" s="67"/>
      <c r="I333" s="67"/>
      <c r="J333" s="67"/>
    </row>
    <row r="334" spans="1:10" ht="15.75" x14ac:dyDescent="0.25">
      <c r="A334" s="48" t="s">
        <v>152</v>
      </c>
      <c r="B334" s="48"/>
      <c r="C334" s="48"/>
      <c r="D334" s="61"/>
      <c r="E334" s="62"/>
      <c r="F334" s="5"/>
      <c r="G334" s="2426" t="s">
        <v>1062</v>
      </c>
      <c r="H334" s="2426"/>
      <c r="I334" s="2426"/>
      <c r="J334" s="5"/>
    </row>
    <row r="335" spans="1:10" ht="15.75" x14ac:dyDescent="0.25">
      <c r="A335" s="48"/>
      <c r="B335" s="48"/>
      <c r="C335" s="63"/>
      <c r="D335" s="63"/>
      <c r="E335" s="63" t="s">
        <v>13</v>
      </c>
      <c r="F335" s="5"/>
      <c r="G335" s="63"/>
      <c r="H335" s="63" t="s">
        <v>14</v>
      </c>
      <c r="I335" s="5"/>
      <c r="J335" s="5"/>
    </row>
    <row r="336" spans="1:10" ht="15.75" x14ac:dyDescent="0.25">
      <c r="A336" s="48" t="s">
        <v>155</v>
      </c>
      <c r="B336" s="48"/>
      <c r="C336" s="48"/>
      <c r="D336" s="61"/>
      <c r="E336" s="62"/>
      <c r="F336" s="5"/>
      <c r="G336" s="2426" t="s">
        <v>972</v>
      </c>
      <c r="H336" s="2426"/>
      <c r="I336" s="2426"/>
      <c r="J336" s="5"/>
    </row>
    <row r="337" spans="1:10" ht="15.75" x14ac:dyDescent="0.25">
      <c r="A337" s="48"/>
      <c r="B337" s="48"/>
      <c r="C337" s="63"/>
      <c r="D337" s="63"/>
      <c r="E337" s="63" t="s">
        <v>13</v>
      </c>
      <c r="F337" s="5"/>
      <c r="G337" s="63"/>
      <c r="H337" s="63" t="s">
        <v>14</v>
      </c>
      <c r="I337" s="5"/>
      <c r="J337" s="5"/>
    </row>
    <row r="338" spans="1:10" ht="15.75" x14ac:dyDescent="0.25">
      <c r="A338" s="48"/>
      <c r="B338" s="48"/>
      <c r="C338" s="48"/>
      <c r="D338" s="48"/>
      <c r="E338" s="5"/>
      <c r="F338" s="5"/>
      <c r="G338" s="5"/>
      <c r="H338" s="5"/>
      <c r="I338" s="5"/>
      <c r="J338" s="5"/>
    </row>
    <row r="339" spans="1:10" ht="15.75" x14ac:dyDescent="0.25">
      <c r="A339" s="48" t="s">
        <v>476</v>
      </c>
      <c r="B339" s="48"/>
      <c r="C339" s="48" t="s">
        <v>477</v>
      </c>
      <c r="D339" s="48"/>
      <c r="E339" s="5"/>
      <c r="F339" s="5"/>
      <c r="G339" s="5"/>
      <c r="H339" s="5"/>
      <c r="I339" s="5"/>
      <c r="J339" s="5"/>
    </row>
    <row r="340" spans="1:10" x14ac:dyDescent="0.2">
      <c r="A340" s="57"/>
      <c r="B340" s="57"/>
      <c r="C340" s="57"/>
      <c r="D340" s="57"/>
      <c r="E340" s="58" t="s">
        <v>478</v>
      </c>
      <c r="F340" s="57"/>
      <c r="G340" s="57"/>
      <c r="H340" s="57"/>
      <c r="I340" s="57"/>
      <c r="J340" s="57"/>
    </row>
    <row r="341" spans="1:10" ht="48" customHeight="1" x14ac:dyDescent="0.2">
      <c r="A341" s="57"/>
      <c r="B341" s="57"/>
      <c r="C341" s="57"/>
      <c r="D341" s="57"/>
      <c r="E341" s="1660" t="s">
        <v>468</v>
      </c>
      <c r="F341" s="1660"/>
      <c r="G341" s="1660"/>
      <c r="H341" s="1660"/>
      <c r="I341" s="1660"/>
      <c r="J341" s="57"/>
    </row>
    <row r="345" spans="1:10" ht="16.5" x14ac:dyDescent="0.25">
      <c r="A345" s="204" t="s">
        <v>973</v>
      </c>
      <c r="B345" s="204"/>
      <c r="C345" s="204"/>
      <c r="D345" s="204"/>
      <c r="E345" s="204"/>
      <c r="F345" s="204"/>
      <c r="G345" s="204"/>
      <c r="H345" s="204"/>
      <c r="I345" s="204"/>
    </row>
    <row r="346" spans="1:10" ht="16.5" x14ac:dyDescent="0.25">
      <c r="A346" s="66"/>
      <c r="B346" s="66"/>
    </row>
    <row r="347" spans="1:10" ht="15.75" x14ac:dyDescent="0.25">
      <c r="A347" s="59" t="s">
        <v>360</v>
      </c>
      <c r="B347" s="59">
        <v>27</v>
      </c>
      <c r="C347" s="62" t="s">
        <v>1246</v>
      </c>
      <c r="D347" s="62"/>
      <c r="E347" s="5" t="s">
        <v>857</v>
      </c>
      <c r="F347" s="67"/>
      <c r="G347" s="67"/>
      <c r="H347" s="67"/>
      <c r="I347" s="67"/>
      <c r="J347" s="67"/>
    </row>
    <row r="348" spans="1:10" ht="15.75" x14ac:dyDescent="0.25">
      <c r="A348" s="2427" t="s">
        <v>969</v>
      </c>
      <c r="B348" s="2427"/>
      <c r="C348" s="2427"/>
      <c r="D348" s="2427"/>
      <c r="E348" s="2427"/>
      <c r="F348" s="2427"/>
      <c r="G348" s="2427"/>
      <c r="H348" s="2427"/>
      <c r="I348" s="2427"/>
      <c r="J348" s="67"/>
    </row>
    <row r="349" spans="1:10" ht="15" x14ac:dyDescent="0.2">
      <c r="A349" s="1405" t="s">
        <v>471</v>
      </c>
      <c r="B349" s="1405"/>
      <c r="C349" s="1405"/>
      <c r="D349" s="1405"/>
      <c r="E349" s="1405"/>
      <c r="F349" s="1405"/>
      <c r="G349" s="1405"/>
      <c r="H349" s="1405"/>
      <c r="I349" s="1405"/>
      <c r="J349" s="67"/>
    </row>
    <row r="350" spans="1:10" ht="15.75" x14ac:dyDescent="0.25">
      <c r="A350" s="59"/>
      <c r="B350" s="59"/>
      <c r="C350" s="67"/>
      <c r="D350" s="67"/>
      <c r="E350" s="67"/>
      <c r="F350" s="67"/>
      <c r="G350" s="67"/>
      <c r="H350" s="67"/>
      <c r="I350" s="67"/>
      <c r="J350" s="67"/>
    </row>
    <row r="351" spans="1:10" ht="15.75" x14ac:dyDescent="0.25">
      <c r="A351" s="2428" t="s">
        <v>472</v>
      </c>
      <c r="B351" s="2428"/>
      <c r="C351" s="2428"/>
      <c r="D351" s="2428"/>
      <c r="E351" s="2428"/>
      <c r="F351" s="2428"/>
      <c r="G351" s="2428"/>
      <c r="H351" s="2428"/>
      <c r="I351" s="2428"/>
      <c r="J351" s="67"/>
    </row>
    <row r="352" spans="1:10" ht="76.5" x14ac:dyDescent="0.2">
      <c r="A352" s="984" t="s">
        <v>473</v>
      </c>
      <c r="B352" s="984" t="s">
        <v>474</v>
      </c>
      <c r="C352" s="984" t="s">
        <v>475</v>
      </c>
      <c r="D352" s="984" t="s">
        <v>334</v>
      </c>
      <c r="E352" s="984" t="s">
        <v>306</v>
      </c>
      <c r="F352" s="984" t="s">
        <v>974</v>
      </c>
      <c r="G352" s="984" t="s">
        <v>1249</v>
      </c>
      <c r="H352" s="984" t="s">
        <v>1250</v>
      </c>
      <c r="I352" s="984" t="s">
        <v>975</v>
      </c>
      <c r="J352" s="984" t="s">
        <v>481</v>
      </c>
    </row>
    <row r="353" spans="1:10" x14ac:dyDescent="0.2">
      <c r="A353" s="1085" t="s">
        <v>970</v>
      </c>
      <c r="B353" s="1085" t="s">
        <v>970</v>
      </c>
      <c r="C353" s="1085" t="s">
        <v>1084</v>
      </c>
      <c r="D353" s="68">
        <v>226</v>
      </c>
      <c r="E353" s="68">
        <v>244</v>
      </c>
      <c r="F353" s="312">
        <v>40000</v>
      </c>
      <c r="G353" s="312"/>
      <c r="H353" s="312"/>
      <c r="I353" s="312">
        <v>33480</v>
      </c>
      <c r="J353" s="312">
        <v>-6520</v>
      </c>
    </row>
    <row r="354" spans="1:10" x14ac:dyDescent="0.2">
      <c r="A354" s="1085" t="s">
        <v>970</v>
      </c>
      <c r="B354" s="1085" t="s">
        <v>970</v>
      </c>
      <c r="C354" s="1085" t="s">
        <v>1251</v>
      </c>
      <c r="D354" s="68">
        <v>310</v>
      </c>
      <c r="E354" s="68">
        <v>244</v>
      </c>
      <c r="F354" s="312"/>
      <c r="G354" s="312"/>
      <c r="H354" s="312"/>
      <c r="I354" s="312">
        <v>6520</v>
      </c>
      <c r="J354" s="312">
        <v>6520</v>
      </c>
    </row>
    <row r="355" spans="1:10" ht="15.75" x14ac:dyDescent="0.25">
      <c r="A355" s="2429">
        <v>0</v>
      </c>
      <c r="B355" s="2430"/>
      <c r="C355" s="2430"/>
      <c r="D355" s="2430"/>
      <c r="E355" s="2431"/>
      <c r="F355" s="312">
        <f>SUM(F353:F354)</f>
        <v>40000</v>
      </c>
      <c r="G355" s="313"/>
      <c r="H355" s="313"/>
      <c r="I355" s="312">
        <f>SUM(I353:I354)</f>
        <v>40000</v>
      </c>
      <c r="J355" s="313"/>
    </row>
    <row r="356" spans="1:10" ht="15" x14ac:dyDescent="0.2">
      <c r="A356" s="67"/>
      <c r="B356" s="67"/>
      <c r="C356" s="67"/>
      <c r="D356" s="67"/>
      <c r="E356" s="67"/>
      <c r="F356" s="67"/>
      <c r="G356" s="67"/>
      <c r="H356" s="67"/>
      <c r="I356" s="67"/>
      <c r="J356" s="67"/>
    </row>
    <row r="357" spans="1:10" ht="15" x14ac:dyDescent="0.2">
      <c r="A357" s="67"/>
      <c r="B357" s="67"/>
      <c r="C357" s="67"/>
      <c r="D357" s="67"/>
      <c r="E357" s="67"/>
      <c r="F357" s="67"/>
      <c r="G357" s="67"/>
      <c r="H357" s="67"/>
      <c r="I357" s="67"/>
      <c r="J357" s="67"/>
    </row>
    <row r="358" spans="1:10" ht="15.75" x14ac:dyDescent="0.25">
      <c r="A358" s="48" t="s">
        <v>152</v>
      </c>
      <c r="B358" s="48"/>
      <c r="C358" s="48"/>
      <c r="D358" s="61"/>
      <c r="E358" s="62"/>
      <c r="F358" s="5"/>
      <c r="G358" s="2426" t="s">
        <v>1214</v>
      </c>
      <c r="H358" s="2426"/>
      <c r="I358" s="2426"/>
      <c r="J358" s="5"/>
    </row>
    <row r="359" spans="1:10" ht="15.75" x14ac:dyDescent="0.25">
      <c r="A359" s="48"/>
      <c r="B359" s="48"/>
      <c r="C359" s="63"/>
      <c r="D359" s="63"/>
      <c r="E359" s="63" t="s">
        <v>13</v>
      </c>
      <c r="F359" s="5"/>
      <c r="G359" s="63"/>
      <c r="H359" s="63" t="s">
        <v>14</v>
      </c>
      <c r="I359" s="5"/>
      <c r="J359" s="5"/>
    </row>
    <row r="360" spans="1:10" ht="15.75" x14ac:dyDescent="0.25">
      <c r="A360" s="48" t="s">
        <v>155</v>
      </c>
      <c r="B360" s="48"/>
      <c r="C360" s="48"/>
      <c r="D360" s="61"/>
      <c r="E360" s="62"/>
      <c r="F360" s="5"/>
      <c r="G360" s="2426" t="s">
        <v>972</v>
      </c>
      <c r="H360" s="2426"/>
      <c r="I360" s="2426"/>
      <c r="J360" s="5"/>
    </row>
    <row r="361" spans="1:10" ht="15.75" x14ac:dyDescent="0.25">
      <c r="A361" s="48"/>
      <c r="B361" s="48"/>
      <c r="C361" s="63"/>
      <c r="D361" s="63"/>
      <c r="E361" s="63" t="s">
        <v>13</v>
      </c>
      <c r="F361" s="5"/>
      <c r="G361" s="63"/>
      <c r="H361" s="63" t="s">
        <v>14</v>
      </c>
      <c r="I361" s="5"/>
      <c r="J361" s="5"/>
    </row>
    <row r="362" spans="1:10" ht="15.75" x14ac:dyDescent="0.25">
      <c r="A362" s="48"/>
      <c r="B362" s="48"/>
      <c r="C362" s="48"/>
      <c r="D362" s="48"/>
      <c r="E362" s="5"/>
      <c r="F362" s="5"/>
      <c r="G362" s="5"/>
      <c r="H362" s="5"/>
      <c r="I362" s="5"/>
      <c r="J362" s="5"/>
    </row>
    <row r="363" spans="1:10" ht="15.75" x14ac:dyDescent="0.25">
      <c r="A363" s="48" t="s">
        <v>476</v>
      </c>
      <c r="B363" s="48"/>
      <c r="C363" s="48" t="s">
        <v>477</v>
      </c>
      <c r="D363" s="48"/>
      <c r="E363" s="5"/>
      <c r="F363" s="5"/>
      <c r="G363" s="5"/>
      <c r="H363" s="5"/>
      <c r="I363" s="5"/>
      <c r="J363" s="5"/>
    </row>
    <row r="364" spans="1:10" x14ac:dyDescent="0.2">
      <c r="A364" s="57"/>
      <c r="B364" s="57"/>
      <c r="C364" s="57"/>
      <c r="D364" s="57"/>
      <c r="E364" s="58" t="s">
        <v>478</v>
      </c>
      <c r="F364" s="57"/>
      <c r="G364" s="57"/>
      <c r="H364" s="57"/>
      <c r="I364" s="57"/>
      <c r="J364" s="57"/>
    </row>
    <row r="365" spans="1:10" ht="45.75" customHeight="1" x14ac:dyDescent="0.2">
      <c r="A365" s="57"/>
      <c r="B365" s="57"/>
      <c r="C365" s="57"/>
      <c r="D365" s="57"/>
      <c r="E365" s="1660" t="s">
        <v>468</v>
      </c>
      <c r="F365" s="1660"/>
      <c r="G365" s="1660"/>
      <c r="H365" s="1660"/>
      <c r="I365" s="1660"/>
      <c r="J365" s="57"/>
    </row>
    <row r="369" spans="1:10" ht="16.5" x14ac:dyDescent="0.25">
      <c r="A369" s="204" t="s">
        <v>973</v>
      </c>
      <c r="B369" s="204"/>
      <c r="C369" s="204"/>
      <c r="D369" s="204"/>
      <c r="E369" s="204"/>
      <c r="F369" s="204"/>
      <c r="G369" s="204"/>
      <c r="H369" s="204"/>
      <c r="I369" s="204"/>
    </row>
    <row r="370" spans="1:10" ht="16.5" x14ac:dyDescent="0.25">
      <c r="A370" s="66"/>
      <c r="B370" s="66"/>
    </row>
    <row r="371" spans="1:10" ht="15.75" x14ac:dyDescent="0.25">
      <c r="A371" s="59" t="s">
        <v>360</v>
      </c>
      <c r="B371" s="59">
        <v>28</v>
      </c>
      <c r="C371" s="62" t="s">
        <v>856</v>
      </c>
      <c r="D371" s="62"/>
      <c r="E371" s="5" t="s">
        <v>1047</v>
      </c>
      <c r="F371" s="67"/>
      <c r="G371" s="67"/>
      <c r="H371" s="67"/>
      <c r="I371" s="67"/>
      <c r="J371" s="67"/>
    </row>
    <row r="372" spans="1:10" ht="15.75" x14ac:dyDescent="0.25">
      <c r="A372" s="2427" t="s">
        <v>969</v>
      </c>
      <c r="B372" s="2427"/>
      <c r="C372" s="2427"/>
      <c r="D372" s="2427"/>
      <c r="E372" s="2427"/>
      <c r="F372" s="2427"/>
      <c r="G372" s="2427"/>
      <c r="H372" s="2427"/>
      <c r="I372" s="2427"/>
      <c r="J372" s="67"/>
    </row>
    <row r="373" spans="1:10" ht="15" x14ac:dyDescent="0.2">
      <c r="A373" s="1405" t="s">
        <v>471</v>
      </c>
      <c r="B373" s="1405"/>
      <c r="C373" s="1405"/>
      <c r="D373" s="1405"/>
      <c r="E373" s="1405"/>
      <c r="F373" s="1405"/>
      <c r="G373" s="1405"/>
      <c r="H373" s="1405"/>
      <c r="I373" s="1405"/>
      <c r="J373" s="67"/>
    </row>
    <row r="374" spans="1:10" ht="15.75" x14ac:dyDescent="0.25">
      <c r="A374" s="59"/>
      <c r="B374" s="59"/>
      <c r="C374" s="67"/>
      <c r="D374" s="67"/>
      <c r="E374" s="67"/>
      <c r="F374" s="67"/>
      <c r="G374" s="67"/>
      <c r="H374" s="67"/>
      <c r="I374" s="67"/>
      <c r="J374" s="67"/>
    </row>
    <row r="375" spans="1:10" ht="15.75" x14ac:dyDescent="0.25">
      <c r="A375" s="2428" t="s">
        <v>472</v>
      </c>
      <c r="B375" s="2428"/>
      <c r="C375" s="2428"/>
      <c r="D375" s="2428"/>
      <c r="E375" s="2428"/>
      <c r="F375" s="2428"/>
      <c r="G375" s="2428"/>
      <c r="H375" s="2428"/>
      <c r="I375" s="2428"/>
      <c r="J375" s="67"/>
    </row>
    <row r="376" spans="1:10" ht="76.5" x14ac:dyDescent="0.2">
      <c r="A376" s="984" t="s">
        <v>473</v>
      </c>
      <c r="B376" s="984" t="s">
        <v>474</v>
      </c>
      <c r="C376" s="984" t="s">
        <v>475</v>
      </c>
      <c r="D376" s="984" t="s">
        <v>334</v>
      </c>
      <c r="E376" s="984" t="s">
        <v>306</v>
      </c>
      <c r="F376" s="984" t="s">
        <v>974</v>
      </c>
      <c r="G376" s="984" t="s">
        <v>1087</v>
      </c>
      <c r="H376" s="984" t="s">
        <v>1063</v>
      </c>
      <c r="I376" s="984" t="s">
        <v>975</v>
      </c>
      <c r="J376" s="984" t="s">
        <v>481</v>
      </c>
    </row>
    <row r="377" spans="1:10" x14ac:dyDescent="0.2">
      <c r="A377" s="1085" t="s">
        <v>979</v>
      </c>
      <c r="B377" s="1085" t="s">
        <v>980</v>
      </c>
      <c r="C377" s="1085" t="s">
        <v>1088</v>
      </c>
      <c r="D377" s="68">
        <v>349</v>
      </c>
      <c r="E377" s="68">
        <v>244</v>
      </c>
      <c r="F377" s="312"/>
      <c r="G377" s="312"/>
      <c r="H377" s="312"/>
      <c r="I377" s="312">
        <v>20000</v>
      </c>
      <c r="J377" s="312"/>
    </row>
    <row r="378" spans="1:10" ht="15.75" x14ac:dyDescent="0.25">
      <c r="A378" s="2429">
        <v>0</v>
      </c>
      <c r="B378" s="2430"/>
      <c r="C378" s="2430"/>
      <c r="D378" s="2430"/>
      <c r="E378" s="2431"/>
      <c r="F378" s="312">
        <f>SUM(F377:F377)</f>
        <v>0</v>
      </c>
      <c r="G378" s="313"/>
      <c r="H378" s="313"/>
      <c r="I378" s="312">
        <f>SUM(I377:I377)</f>
        <v>20000</v>
      </c>
      <c r="J378" s="313"/>
    </row>
    <row r="379" spans="1:10" ht="15" x14ac:dyDescent="0.2">
      <c r="A379" s="67"/>
      <c r="B379" s="67"/>
      <c r="C379" s="67"/>
      <c r="D379" s="67"/>
      <c r="E379" s="67"/>
      <c r="F379" s="67"/>
      <c r="G379" s="67"/>
      <c r="H379" s="67"/>
      <c r="I379" s="67"/>
      <c r="J379" s="67"/>
    </row>
    <row r="380" spans="1:10" ht="15" x14ac:dyDescent="0.2">
      <c r="A380" s="67"/>
      <c r="B380" s="67"/>
      <c r="C380" s="67"/>
      <c r="D380" s="67"/>
      <c r="E380" s="67"/>
      <c r="F380" s="67"/>
      <c r="G380" s="67"/>
      <c r="H380" s="67"/>
      <c r="I380" s="67"/>
      <c r="J380" s="67"/>
    </row>
    <row r="381" spans="1:10" ht="15.75" x14ac:dyDescent="0.25">
      <c r="A381" s="48" t="s">
        <v>152</v>
      </c>
      <c r="B381" s="48"/>
      <c r="C381" s="48"/>
      <c r="D381" s="61"/>
      <c r="E381" s="62"/>
      <c r="F381" s="5"/>
      <c r="G381" s="2426" t="s">
        <v>1062</v>
      </c>
      <c r="H381" s="2426"/>
      <c r="I381" s="2426"/>
      <c r="J381" s="5"/>
    </row>
    <row r="382" spans="1:10" ht="15.75" x14ac:dyDescent="0.25">
      <c r="A382" s="48"/>
      <c r="B382" s="48"/>
      <c r="C382" s="63"/>
      <c r="D382" s="63"/>
      <c r="E382" s="63" t="s">
        <v>13</v>
      </c>
      <c r="F382" s="5"/>
      <c r="G382" s="63"/>
      <c r="H382" s="63" t="s">
        <v>14</v>
      </c>
      <c r="I382" s="5"/>
      <c r="J382" s="5"/>
    </row>
    <row r="383" spans="1:10" ht="15.75" x14ac:dyDescent="0.25">
      <c r="A383" s="48" t="s">
        <v>155</v>
      </c>
      <c r="B383" s="48"/>
      <c r="C383" s="48"/>
      <c r="D383" s="61"/>
      <c r="E383" s="62"/>
      <c r="F383" s="5"/>
      <c r="G383" s="2426" t="s">
        <v>972</v>
      </c>
      <c r="H383" s="2426"/>
      <c r="I383" s="2426"/>
      <c r="J383" s="5"/>
    </row>
    <row r="384" spans="1:10" ht="15.75" x14ac:dyDescent="0.25">
      <c r="A384" s="48"/>
      <c r="B384" s="48"/>
      <c r="C384" s="63"/>
      <c r="D384" s="63"/>
      <c r="E384" s="63" t="s">
        <v>13</v>
      </c>
      <c r="F384" s="5"/>
      <c r="G384" s="63"/>
      <c r="H384" s="63" t="s">
        <v>14</v>
      </c>
      <c r="I384" s="5"/>
      <c r="J384" s="5"/>
    </row>
    <row r="385" spans="1:10" ht="15.75" x14ac:dyDescent="0.25">
      <c r="A385" s="48"/>
      <c r="B385" s="48"/>
      <c r="C385" s="48"/>
      <c r="D385" s="48"/>
      <c r="E385" s="5"/>
      <c r="F385" s="5"/>
      <c r="G385" s="5"/>
      <c r="H385" s="5"/>
      <c r="I385" s="5"/>
      <c r="J385" s="5"/>
    </row>
    <row r="386" spans="1:10" ht="15.75" x14ac:dyDescent="0.25">
      <c r="A386" s="48" t="s">
        <v>476</v>
      </c>
      <c r="B386" s="48"/>
      <c r="C386" s="48" t="s">
        <v>477</v>
      </c>
      <c r="D386" s="48"/>
      <c r="E386" s="5"/>
      <c r="F386" s="5"/>
      <c r="G386" s="5"/>
      <c r="H386" s="5"/>
      <c r="I386" s="5"/>
      <c r="J386" s="5"/>
    </row>
    <row r="387" spans="1:10" x14ac:dyDescent="0.2">
      <c r="A387" s="57"/>
      <c r="B387" s="57"/>
      <c r="C387" s="57"/>
      <c r="D387" s="57"/>
      <c r="E387" s="58" t="s">
        <v>478</v>
      </c>
      <c r="F387" s="57"/>
      <c r="G387" s="57"/>
      <c r="H387" s="57"/>
      <c r="I387" s="57"/>
      <c r="J387" s="57"/>
    </row>
    <row r="388" spans="1:10" ht="51" customHeight="1" x14ac:dyDescent="0.2">
      <c r="A388" s="57"/>
      <c r="B388" s="57"/>
      <c r="C388" s="57"/>
      <c r="D388" s="57"/>
      <c r="E388" s="1660" t="s">
        <v>468</v>
      </c>
      <c r="F388" s="1660"/>
      <c r="G388" s="1660"/>
      <c r="H388" s="1660"/>
      <c r="I388" s="1660"/>
      <c r="J388" s="57"/>
    </row>
    <row r="392" spans="1:10" ht="16.5" x14ac:dyDescent="0.25">
      <c r="A392" s="204" t="s">
        <v>973</v>
      </c>
      <c r="B392" s="204"/>
      <c r="C392" s="204"/>
      <c r="D392" s="204"/>
      <c r="E392" s="204"/>
      <c r="F392" s="204"/>
      <c r="G392" s="204"/>
      <c r="H392" s="204"/>
      <c r="I392" s="204"/>
    </row>
    <row r="393" spans="1:10" ht="16.5" x14ac:dyDescent="0.25">
      <c r="A393" s="66"/>
      <c r="B393" s="66"/>
    </row>
    <row r="394" spans="1:10" ht="15.75" x14ac:dyDescent="0.25">
      <c r="A394" s="59" t="s">
        <v>360</v>
      </c>
      <c r="B394" s="59">
        <v>25</v>
      </c>
      <c r="C394" s="62" t="s">
        <v>1255</v>
      </c>
      <c r="D394" s="62"/>
      <c r="E394" s="5" t="s">
        <v>857</v>
      </c>
      <c r="F394" s="67"/>
      <c r="G394" s="67"/>
      <c r="H394" s="67"/>
      <c r="I394" s="67"/>
      <c r="J394" s="67"/>
    </row>
    <row r="395" spans="1:10" ht="15.75" x14ac:dyDescent="0.25">
      <c r="A395" s="2427" t="s">
        <v>969</v>
      </c>
      <c r="B395" s="2427"/>
      <c r="C395" s="2427"/>
      <c r="D395" s="2427"/>
      <c r="E395" s="2427"/>
      <c r="F395" s="2427"/>
      <c r="G395" s="2427"/>
      <c r="H395" s="2427"/>
      <c r="I395" s="2427"/>
      <c r="J395" s="67"/>
    </row>
    <row r="396" spans="1:10" ht="15" x14ac:dyDescent="0.2">
      <c r="A396" s="1405" t="s">
        <v>471</v>
      </c>
      <c r="B396" s="1405"/>
      <c r="C396" s="1405"/>
      <c r="D396" s="1405"/>
      <c r="E396" s="1405"/>
      <c r="F396" s="1405"/>
      <c r="G396" s="1405"/>
      <c r="H396" s="1405"/>
      <c r="I396" s="1405"/>
      <c r="J396" s="67"/>
    </row>
    <row r="397" spans="1:10" ht="15.75" x14ac:dyDescent="0.25">
      <c r="A397" s="59"/>
      <c r="B397" s="59"/>
      <c r="C397" s="67"/>
      <c r="D397" s="67"/>
      <c r="E397" s="67"/>
      <c r="F397" s="67"/>
      <c r="G397" s="67"/>
      <c r="H397" s="67"/>
      <c r="I397" s="67"/>
      <c r="J397" s="67"/>
    </row>
    <row r="398" spans="1:10" ht="15.75" x14ac:dyDescent="0.25">
      <c r="A398" s="2428" t="s">
        <v>472</v>
      </c>
      <c r="B398" s="2428"/>
      <c r="C398" s="2428"/>
      <c r="D398" s="2428"/>
      <c r="E398" s="2428"/>
      <c r="F398" s="2428"/>
      <c r="G398" s="2428"/>
      <c r="H398" s="2428"/>
      <c r="I398" s="2428"/>
      <c r="J398" s="67"/>
    </row>
    <row r="399" spans="1:10" ht="76.5" x14ac:dyDescent="0.2">
      <c r="A399" s="984" t="s">
        <v>473</v>
      </c>
      <c r="B399" s="984" t="s">
        <v>474</v>
      </c>
      <c r="C399" s="984" t="s">
        <v>475</v>
      </c>
      <c r="D399" s="984" t="s">
        <v>334</v>
      </c>
      <c r="E399" s="984" t="s">
        <v>306</v>
      </c>
      <c r="F399" s="984" t="s">
        <v>974</v>
      </c>
      <c r="G399" s="984" t="s">
        <v>1256</v>
      </c>
      <c r="H399" s="984" t="s">
        <v>1257</v>
      </c>
      <c r="I399" s="984" t="s">
        <v>975</v>
      </c>
      <c r="J399" s="984" t="s">
        <v>481</v>
      </c>
    </row>
    <row r="400" spans="1:10" x14ac:dyDescent="0.2">
      <c r="A400" s="1085" t="s">
        <v>970</v>
      </c>
      <c r="B400" s="1085" t="s">
        <v>971</v>
      </c>
      <c r="C400" s="1085" t="s">
        <v>1093</v>
      </c>
      <c r="D400" s="68">
        <v>211</v>
      </c>
      <c r="E400" s="68">
        <v>111</v>
      </c>
      <c r="F400" s="68">
        <v>24000</v>
      </c>
      <c r="G400" s="984"/>
      <c r="H400" s="984"/>
      <c r="I400" s="1207">
        <v>28300</v>
      </c>
      <c r="J400" s="68">
        <v>4300</v>
      </c>
    </row>
    <row r="401" spans="1:10" x14ac:dyDescent="0.2">
      <c r="A401" s="1085" t="s">
        <v>970</v>
      </c>
      <c r="B401" s="1085" t="s">
        <v>971</v>
      </c>
      <c r="C401" s="1085" t="s">
        <v>1094</v>
      </c>
      <c r="D401" s="68">
        <v>213</v>
      </c>
      <c r="E401" s="68">
        <v>119</v>
      </c>
      <c r="F401" s="312">
        <v>7208</v>
      </c>
      <c r="G401" s="312"/>
      <c r="H401" s="312"/>
      <c r="I401" s="312">
        <v>8546.6</v>
      </c>
      <c r="J401" s="312">
        <v>1338.6</v>
      </c>
    </row>
    <row r="402" spans="1:10" ht="15.75" x14ac:dyDescent="0.25">
      <c r="A402" s="2429">
        <v>0</v>
      </c>
      <c r="B402" s="2430"/>
      <c r="C402" s="2430"/>
      <c r="D402" s="2430"/>
      <c r="E402" s="2431"/>
      <c r="F402" s="312">
        <f>SUM(F401:F401)</f>
        <v>7208</v>
      </c>
      <c r="G402" s="313"/>
      <c r="H402" s="313"/>
      <c r="I402" s="312">
        <f>SUM(I400:I401)</f>
        <v>36846.6</v>
      </c>
      <c r="J402" s="313">
        <v>5638.6</v>
      </c>
    </row>
    <row r="403" spans="1:10" ht="15" x14ac:dyDescent="0.2">
      <c r="A403" s="67"/>
      <c r="B403" s="67"/>
      <c r="C403" s="67"/>
      <c r="D403" s="67"/>
      <c r="E403" s="67"/>
      <c r="F403" s="67"/>
      <c r="G403" s="67"/>
      <c r="H403" s="67"/>
      <c r="I403" s="67"/>
      <c r="J403" s="67"/>
    </row>
    <row r="404" spans="1:10" ht="15" x14ac:dyDescent="0.2">
      <c r="A404" s="67"/>
      <c r="B404" s="67"/>
      <c r="C404" s="67"/>
      <c r="D404" s="67"/>
      <c r="E404" s="67"/>
      <c r="F404" s="67"/>
      <c r="G404" s="67"/>
      <c r="H404" s="67"/>
      <c r="I404" s="67"/>
      <c r="J404" s="67"/>
    </row>
    <row r="405" spans="1:10" ht="15.75" x14ac:dyDescent="0.25">
      <c r="A405" s="48" t="s">
        <v>152</v>
      </c>
      <c r="B405" s="48"/>
      <c r="C405" s="48"/>
      <c r="D405" s="61"/>
      <c r="E405" s="62"/>
      <c r="F405" s="5"/>
      <c r="G405" s="2426" t="s">
        <v>1254</v>
      </c>
      <c r="H405" s="2426"/>
      <c r="I405" s="2426"/>
      <c r="J405" s="5"/>
    </row>
    <row r="406" spans="1:10" ht="15.75" x14ac:dyDescent="0.25">
      <c r="A406" s="48"/>
      <c r="B406" s="48"/>
      <c r="C406" s="63"/>
      <c r="D406" s="63"/>
      <c r="E406" s="63" t="s">
        <v>13</v>
      </c>
      <c r="F406" s="5"/>
      <c r="G406" s="63"/>
      <c r="H406" s="63" t="s">
        <v>14</v>
      </c>
      <c r="I406" s="5"/>
      <c r="J406" s="5"/>
    </row>
    <row r="407" spans="1:10" ht="15.75" x14ac:dyDescent="0.25">
      <c r="A407" s="48" t="s">
        <v>155</v>
      </c>
      <c r="B407" s="48"/>
      <c r="C407" s="48"/>
      <c r="D407" s="61"/>
      <c r="E407" s="62"/>
      <c r="F407" s="5"/>
      <c r="G407" s="2426" t="s">
        <v>972</v>
      </c>
      <c r="H407" s="2426"/>
      <c r="I407" s="2426"/>
      <c r="J407" s="5"/>
    </row>
    <row r="408" spans="1:10" ht="15.75" x14ac:dyDescent="0.25">
      <c r="A408" s="48"/>
      <c r="B408" s="48"/>
      <c r="C408" s="63"/>
      <c r="D408" s="63"/>
      <c r="E408" s="63" t="s">
        <v>13</v>
      </c>
      <c r="F408" s="5"/>
      <c r="G408" s="63"/>
      <c r="H408" s="63" t="s">
        <v>14</v>
      </c>
      <c r="I408" s="5"/>
      <c r="J408" s="5"/>
    </row>
    <row r="409" spans="1:10" ht="15.75" x14ac:dyDescent="0.25">
      <c r="A409" s="48"/>
      <c r="B409" s="48"/>
      <c r="C409" s="48"/>
      <c r="D409" s="48"/>
      <c r="E409" s="5"/>
      <c r="F409" s="5"/>
      <c r="G409" s="5"/>
      <c r="H409" s="5"/>
      <c r="I409" s="5"/>
      <c r="J409" s="5"/>
    </row>
    <row r="410" spans="1:10" ht="15.75" x14ac:dyDescent="0.25">
      <c r="A410" s="48" t="s">
        <v>476</v>
      </c>
      <c r="B410" s="48"/>
      <c r="C410" s="48" t="s">
        <v>477</v>
      </c>
      <c r="D410" s="48"/>
      <c r="E410" s="5"/>
      <c r="F410" s="5"/>
      <c r="G410" s="5"/>
      <c r="H410" s="5"/>
      <c r="I410" s="5"/>
      <c r="J410" s="5"/>
    </row>
    <row r="411" spans="1:10" x14ac:dyDescent="0.2">
      <c r="A411" s="57"/>
      <c r="B411" s="57"/>
      <c r="C411" s="57"/>
      <c r="D411" s="57"/>
      <c r="E411" s="58" t="s">
        <v>478</v>
      </c>
      <c r="F411" s="57"/>
      <c r="G411" s="57"/>
      <c r="H411" s="57"/>
      <c r="I411" s="57"/>
      <c r="J411" s="57"/>
    </row>
    <row r="412" spans="1:10" ht="52.5" customHeight="1" x14ac:dyDescent="0.2">
      <c r="A412" s="57"/>
      <c r="B412" s="57"/>
      <c r="C412" s="57"/>
      <c r="D412" s="57"/>
      <c r="E412" s="1660" t="s">
        <v>468</v>
      </c>
      <c r="F412" s="1660"/>
      <c r="G412" s="1660"/>
      <c r="H412" s="1660"/>
      <c r="I412" s="1660"/>
      <c r="J412" s="57"/>
    </row>
    <row r="416" spans="1:10" ht="16.5" x14ac:dyDescent="0.25">
      <c r="A416" s="204" t="s">
        <v>976</v>
      </c>
      <c r="B416" s="204"/>
      <c r="C416" s="204"/>
      <c r="D416" s="204"/>
      <c r="E416" s="204"/>
      <c r="F416" s="204"/>
      <c r="G416" s="204"/>
      <c r="H416" s="204"/>
      <c r="I416" s="204"/>
    </row>
    <row r="417" spans="1:10" ht="16.5" x14ac:dyDescent="0.25">
      <c r="A417" s="66"/>
      <c r="B417" s="66"/>
    </row>
    <row r="418" spans="1:10" ht="15.75" x14ac:dyDescent="0.25">
      <c r="A418" s="59" t="s">
        <v>360</v>
      </c>
      <c r="B418" s="59">
        <v>28</v>
      </c>
      <c r="C418" s="62" t="s">
        <v>856</v>
      </c>
      <c r="D418" s="62"/>
      <c r="E418" s="5" t="s">
        <v>1047</v>
      </c>
      <c r="F418" s="67"/>
      <c r="G418" s="67"/>
      <c r="H418" s="67"/>
      <c r="I418" s="67"/>
      <c r="J418" s="67"/>
    </row>
    <row r="419" spans="1:10" ht="15.75" x14ac:dyDescent="0.25">
      <c r="A419" s="2427" t="s">
        <v>969</v>
      </c>
      <c r="B419" s="2427"/>
      <c r="C419" s="2427"/>
      <c r="D419" s="2427"/>
      <c r="E419" s="2427"/>
      <c r="F419" s="2427"/>
      <c r="G419" s="2427"/>
      <c r="H419" s="2427"/>
      <c r="I419" s="2427"/>
      <c r="J419" s="67"/>
    </row>
    <row r="420" spans="1:10" ht="15" x14ac:dyDescent="0.2">
      <c r="A420" s="1405" t="s">
        <v>471</v>
      </c>
      <c r="B420" s="1405"/>
      <c r="C420" s="1405"/>
      <c r="D420" s="1405"/>
      <c r="E420" s="1405"/>
      <c r="F420" s="1405"/>
      <c r="G420" s="1405"/>
      <c r="H420" s="1405"/>
      <c r="I420" s="1405"/>
      <c r="J420" s="67"/>
    </row>
    <row r="421" spans="1:10" ht="15.75" x14ac:dyDescent="0.25">
      <c r="A421" s="59"/>
      <c r="B421" s="59"/>
      <c r="C421" s="67"/>
      <c r="D421" s="67"/>
      <c r="E421" s="67"/>
      <c r="F421" s="67"/>
      <c r="G421" s="67"/>
      <c r="H421" s="67"/>
      <c r="I421" s="67"/>
      <c r="J421" s="67"/>
    </row>
    <row r="422" spans="1:10" ht="15.75" x14ac:dyDescent="0.25">
      <c r="A422" s="2428" t="s">
        <v>472</v>
      </c>
      <c r="B422" s="2428"/>
      <c r="C422" s="2428"/>
      <c r="D422" s="2428"/>
      <c r="E422" s="2428"/>
      <c r="F422" s="2428"/>
      <c r="G422" s="2428"/>
      <c r="H422" s="2428"/>
      <c r="I422" s="2428"/>
      <c r="J422" s="67"/>
    </row>
    <row r="423" spans="1:10" ht="76.5" x14ac:dyDescent="0.2">
      <c r="A423" s="984" t="s">
        <v>473</v>
      </c>
      <c r="B423" s="984" t="s">
        <v>474</v>
      </c>
      <c r="C423" s="984" t="s">
        <v>475</v>
      </c>
      <c r="D423" s="984" t="s">
        <v>334</v>
      </c>
      <c r="E423" s="984" t="s">
        <v>306</v>
      </c>
      <c r="F423" s="984" t="s">
        <v>977</v>
      </c>
      <c r="G423" s="984" t="s">
        <v>1095</v>
      </c>
      <c r="H423" s="984" t="s">
        <v>1096</v>
      </c>
      <c r="I423" s="984" t="s">
        <v>978</v>
      </c>
      <c r="J423" s="984" t="s">
        <v>481</v>
      </c>
    </row>
    <row r="424" spans="1:10" x14ac:dyDescent="0.2">
      <c r="A424" s="1085" t="s">
        <v>970</v>
      </c>
      <c r="B424" s="1085" t="s">
        <v>971</v>
      </c>
      <c r="C424" s="1085" t="s">
        <v>1093</v>
      </c>
      <c r="D424" s="68">
        <v>211</v>
      </c>
      <c r="E424" s="68">
        <v>111</v>
      </c>
      <c r="F424" s="984"/>
      <c r="G424" s="984"/>
      <c r="H424" s="984"/>
      <c r="I424" s="1207">
        <v>24000</v>
      </c>
      <c r="J424" s="984"/>
    </row>
    <row r="425" spans="1:10" x14ac:dyDescent="0.2">
      <c r="A425" s="1085" t="s">
        <v>970</v>
      </c>
      <c r="B425" s="1085" t="s">
        <v>971</v>
      </c>
      <c r="C425" s="1085" t="s">
        <v>1094</v>
      </c>
      <c r="D425" s="68">
        <v>213</v>
      </c>
      <c r="E425" s="68">
        <v>119</v>
      </c>
      <c r="F425" s="312"/>
      <c r="G425" s="312"/>
      <c r="H425" s="312"/>
      <c r="I425" s="312">
        <v>7208</v>
      </c>
      <c r="J425" s="312"/>
    </row>
    <row r="426" spans="1:10" ht="15.75" x14ac:dyDescent="0.25">
      <c r="A426" s="2429">
        <v>0</v>
      </c>
      <c r="B426" s="2430"/>
      <c r="C426" s="2430"/>
      <c r="D426" s="2430"/>
      <c r="E426" s="2431"/>
      <c r="F426" s="312">
        <f>SUM(F425:F425)</f>
        <v>0</v>
      </c>
      <c r="G426" s="313"/>
      <c r="H426" s="313"/>
      <c r="I426" s="312">
        <f>SUM(I424:I425)</f>
        <v>31208</v>
      </c>
      <c r="J426" s="313"/>
    </row>
    <row r="427" spans="1:10" ht="15" x14ac:dyDescent="0.2">
      <c r="A427" s="67"/>
      <c r="B427" s="67"/>
      <c r="C427" s="67"/>
      <c r="D427" s="67"/>
      <c r="E427" s="67"/>
      <c r="F427" s="67"/>
      <c r="G427" s="67"/>
      <c r="H427" s="67"/>
      <c r="I427" s="67"/>
      <c r="J427" s="67"/>
    </row>
    <row r="428" spans="1:10" ht="15" x14ac:dyDescent="0.2">
      <c r="A428" s="67"/>
      <c r="B428" s="67"/>
      <c r="C428" s="67"/>
      <c r="D428" s="67"/>
      <c r="E428" s="67"/>
      <c r="F428" s="67"/>
      <c r="G428" s="67"/>
      <c r="H428" s="67"/>
      <c r="I428" s="67"/>
      <c r="J428" s="67"/>
    </row>
    <row r="429" spans="1:10" ht="15.75" x14ac:dyDescent="0.25">
      <c r="A429" s="48" t="s">
        <v>152</v>
      </c>
      <c r="B429" s="48"/>
      <c r="C429" s="48"/>
      <c r="D429" s="61"/>
      <c r="E429" s="62"/>
      <c r="F429" s="5"/>
      <c r="G429" s="2426" t="s">
        <v>1062</v>
      </c>
      <c r="H429" s="2426"/>
      <c r="I429" s="2426"/>
      <c r="J429" s="5"/>
    </row>
    <row r="430" spans="1:10" ht="15.75" x14ac:dyDescent="0.25">
      <c r="A430" s="48"/>
      <c r="B430" s="48"/>
      <c r="C430" s="63"/>
      <c r="D430" s="63"/>
      <c r="E430" s="63" t="s">
        <v>13</v>
      </c>
      <c r="F430" s="5"/>
      <c r="G430" s="63"/>
      <c r="H430" s="63" t="s">
        <v>14</v>
      </c>
      <c r="I430" s="5"/>
      <c r="J430" s="5"/>
    </row>
    <row r="431" spans="1:10" ht="15.75" x14ac:dyDescent="0.25">
      <c r="A431" s="48" t="s">
        <v>155</v>
      </c>
      <c r="B431" s="48"/>
      <c r="C431" s="48"/>
      <c r="D431" s="61"/>
      <c r="E431" s="62"/>
      <c r="F431" s="5"/>
      <c r="G431" s="2426" t="s">
        <v>972</v>
      </c>
      <c r="H431" s="2426"/>
      <c r="I431" s="2426"/>
      <c r="J431" s="5"/>
    </row>
    <row r="432" spans="1:10" ht="15.75" x14ac:dyDescent="0.25">
      <c r="A432" s="48"/>
      <c r="B432" s="48"/>
      <c r="C432" s="63"/>
      <c r="D432" s="63"/>
      <c r="E432" s="63" t="s">
        <v>13</v>
      </c>
      <c r="F432" s="5"/>
      <c r="G432" s="63"/>
      <c r="H432" s="63" t="s">
        <v>14</v>
      </c>
      <c r="I432" s="5"/>
      <c r="J432" s="5"/>
    </row>
    <row r="433" spans="1:10" ht="15.75" x14ac:dyDescent="0.25">
      <c r="A433" s="48"/>
      <c r="B433" s="48"/>
      <c r="C433" s="48"/>
      <c r="D433" s="48"/>
      <c r="E433" s="5"/>
      <c r="F433" s="5"/>
      <c r="G433" s="5"/>
      <c r="H433" s="5"/>
      <c r="I433" s="5"/>
      <c r="J433" s="5"/>
    </row>
    <row r="434" spans="1:10" ht="15.75" x14ac:dyDescent="0.25">
      <c r="A434" s="48" t="s">
        <v>476</v>
      </c>
      <c r="B434" s="48"/>
      <c r="C434" s="48" t="s">
        <v>477</v>
      </c>
      <c r="D434" s="48"/>
      <c r="E434" s="5"/>
      <c r="F434" s="5"/>
      <c r="G434" s="5"/>
      <c r="H434" s="5"/>
      <c r="I434" s="5"/>
      <c r="J434" s="5"/>
    </row>
    <row r="435" spans="1:10" x14ac:dyDescent="0.2">
      <c r="A435" s="57"/>
      <c r="B435" s="57"/>
      <c r="C435" s="57"/>
      <c r="D435" s="57"/>
      <c r="E435" s="58" t="s">
        <v>478</v>
      </c>
      <c r="F435" s="57"/>
      <c r="G435" s="57"/>
      <c r="H435" s="57"/>
      <c r="I435" s="57"/>
      <c r="J435" s="57"/>
    </row>
    <row r="436" spans="1:10" ht="52.5" customHeight="1" x14ac:dyDescent="0.2">
      <c r="A436" s="57"/>
      <c r="B436" s="57"/>
      <c r="C436" s="57"/>
      <c r="D436" s="57"/>
      <c r="E436" s="1660" t="s">
        <v>468</v>
      </c>
      <c r="F436" s="1660"/>
      <c r="G436" s="1660"/>
      <c r="H436" s="1660"/>
      <c r="I436" s="1660"/>
      <c r="J436" s="57"/>
    </row>
    <row r="440" spans="1:10" ht="16.5" x14ac:dyDescent="0.25">
      <c r="A440" s="204" t="s">
        <v>976</v>
      </c>
      <c r="B440" s="204"/>
      <c r="C440" s="204"/>
      <c r="D440" s="204"/>
      <c r="E440" s="204"/>
      <c r="F440" s="204"/>
      <c r="G440" s="204"/>
      <c r="H440" s="204"/>
      <c r="I440" s="204"/>
    </row>
    <row r="441" spans="1:10" ht="16.5" x14ac:dyDescent="0.25">
      <c r="A441" s="66"/>
      <c r="B441" s="66"/>
    </row>
    <row r="442" spans="1:10" ht="15.75" x14ac:dyDescent="0.25">
      <c r="A442" s="59" t="s">
        <v>360</v>
      </c>
      <c r="B442" s="59">
        <v>28</v>
      </c>
      <c r="C442" s="62" t="s">
        <v>856</v>
      </c>
      <c r="D442" s="62"/>
      <c r="E442" s="5" t="s">
        <v>1047</v>
      </c>
      <c r="F442" s="67"/>
      <c r="G442" s="67"/>
      <c r="H442" s="67"/>
      <c r="I442" s="67"/>
      <c r="J442" s="67"/>
    </row>
    <row r="443" spans="1:10" ht="15.75" x14ac:dyDescent="0.25">
      <c r="A443" s="2427" t="s">
        <v>969</v>
      </c>
      <c r="B443" s="2427"/>
      <c r="C443" s="2427"/>
      <c r="D443" s="2427"/>
      <c r="E443" s="2427"/>
      <c r="F443" s="2427"/>
      <c r="G443" s="2427"/>
      <c r="H443" s="2427"/>
      <c r="I443" s="2427"/>
      <c r="J443" s="67"/>
    </row>
    <row r="444" spans="1:10" ht="15" x14ac:dyDescent="0.2">
      <c r="A444" s="1405" t="s">
        <v>471</v>
      </c>
      <c r="B444" s="1405"/>
      <c r="C444" s="1405"/>
      <c r="D444" s="1405"/>
      <c r="E444" s="1405"/>
      <c r="F444" s="1405"/>
      <c r="G444" s="1405"/>
      <c r="H444" s="1405"/>
      <c r="I444" s="1405"/>
      <c r="J444" s="67"/>
    </row>
    <row r="445" spans="1:10" ht="15.75" x14ac:dyDescent="0.25">
      <c r="A445" s="59"/>
      <c r="B445" s="59"/>
      <c r="C445" s="67"/>
      <c r="D445" s="67"/>
      <c r="E445" s="67"/>
      <c r="F445" s="67"/>
      <c r="G445" s="67"/>
      <c r="H445" s="67"/>
      <c r="I445" s="67"/>
      <c r="J445" s="67"/>
    </row>
    <row r="446" spans="1:10" ht="15.75" x14ac:dyDescent="0.25">
      <c r="A446" s="2428" t="s">
        <v>472</v>
      </c>
      <c r="B446" s="2428"/>
      <c r="C446" s="2428"/>
      <c r="D446" s="2428"/>
      <c r="E446" s="2428"/>
      <c r="F446" s="2428"/>
      <c r="G446" s="2428"/>
      <c r="H446" s="2428"/>
      <c r="I446" s="2428"/>
      <c r="J446" s="67"/>
    </row>
    <row r="447" spans="1:10" ht="76.5" x14ac:dyDescent="0.2">
      <c r="A447" s="984" t="s">
        <v>473</v>
      </c>
      <c r="B447" s="984" t="s">
        <v>474</v>
      </c>
      <c r="C447" s="984" t="s">
        <v>475</v>
      </c>
      <c r="D447" s="984" t="s">
        <v>334</v>
      </c>
      <c r="E447" s="984" t="s">
        <v>306</v>
      </c>
      <c r="F447" s="984" t="s">
        <v>977</v>
      </c>
      <c r="G447" s="984" t="s">
        <v>1095</v>
      </c>
      <c r="H447" s="984" t="s">
        <v>1096</v>
      </c>
      <c r="I447" s="984" t="s">
        <v>978</v>
      </c>
      <c r="J447" s="984" t="s">
        <v>481</v>
      </c>
    </row>
    <row r="448" spans="1:10" x14ac:dyDescent="0.2">
      <c r="A448" s="1085" t="s">
        <v>970</v>
      </c>
      <c r="B448" s="1085" t="s">
        <v>971</v>
      </c>
      <c r="C448" s="1085" t="s">
        <v>1093</v>
      </c>
      <c r="D448" s="68">
        <v>211</v>
      </c>
      <c r="E448" s="68">
        <v>111</v>
      </c>
      <c r="F448" s="984"/>
      <c r="G448" s="984"/>
      <c r="H448" s="984"/>
      <c r="I448" s="1207">
        <v>24000</v>
      </c>
      <c r="J448" s="984"/>
    </row>
    <row r="449" spans="1:10" x14ac:dyDescent="0.2">
      <c r="A449" s="1085" t="s">
        <v>970</v>
      </c>
      <c r="B449" s="1085" t="s">
        <v>971</v>
      </c>
      <c r="C449" s="1085" t="s">
        <v>1094</v>
      </c>
      <c r="D449" s="68">
        <v>213</v>
      </c>
      <c r="E449" s="68">
        <v>119</v>
      </c>
      <c r="F449" s="312"/>
      <c r="G449" s="312"/>
      <c r="H449" s="312"/>
      <c r="I449" s="312">
        <v>7208</v>
      </c>
      <c r="J449" s="312"/>
    </row>
    <row r="450" spans="1:10" ht="15.75" x14ac:dyDescent="0.25">
      <c r="A450" s="2429">
        <v>0</v>
      </c>
      <c r="B450" s="2430"/>
      <c r="C450" s="2430"/>
      <c r="D450" s="2430"/>
      <c r="E450" s="2431"/>
      <c r="F450" s="312">
        <f>SUM(F449:F449)</f>
        <v>0</v>
      </c>
      <c r="G450" s="313"/>
      <c r="H450" s="313"/>
      <c r="I450" s="312">
        <f>SUM(I448:I449)</f>
        <v>31208</v>
      </c>
      <c r="J450" s="313"/>
    </row>
    <row r="451" spans="1:10" ht="15" x14ac:dyDescent="0.2">
      <c r="A451" s="67"/>
      <c r="B451" s="67"/>
      <c r="C451" s="67"/>
      <c r="D451" s="67"/>
      <c r="E451" s="67"/>
      <c r="F451" s="67"/>
      <c r="G451" s="67"/>
      <c r="H451" s="67"/>
      <c r="I451" s="67"/>
      <c r="J451" s="67"/>
    </row>
    <row r="452" spans="1:10" ht="15" x14ac:dyDescent="0.2">
      <c r="A452" s="67"/>
      <c r="B452" s="67"/>
      <c r="C452" s="67"/>
      <c r="D452" s="67"/>
      <c r="E452" s="67"/>
      <c r="F452" s="67"/>
      <c r="G452" s="67"/>
      <c r="H452" s="67"/>
      <c r="I452" s="67"/>
      <c r="J452" s="67"/>
    </row>
    <row r="453" spans="1:10" ht="15.75" x14ac:dyDescent="0.25">
      <c r="A453" s="48" t="s">
        <v>152</v>
      </c>
      <c r="B453" s="48"/>
      <c r="C453" s="48"/>
      <c r="D453" s="61"/>
      <c r="E453" s="62"/>
      <c r="F453" s="5"/>
      <c r="G453" s="2426" t="s">
        <v>1062</v>
      </c>
      <c r="H453" s="2426"/>
      <c r="I453" s="2426"/>
      <c r="J453" s="5"/>
    </row>
    <row r="454" spans="1:10" ht="15.75" x14ac:dyDescent="0.25">
      <c r="A454" s="48"/>
      <c r="B454" s="48"/>
      <c r="C454" s="63"/>
      <c r="D454" s="63"/>
      <c r="E454" s="63" t="s">
        <v>13</v>
      </c>
      <c r="F454" s="5"/>
      <c r="G454" s="63"/>
      <c r="H454" s="63" t="s">
        <v>14</v>
      </c>
      <c r="I454" s="5"/>
      <c r="J454" s="5"/>
    </row>
    <row r="455" spans="1:10" ht="15.75" x14ac:dyDescent="0.25">
      <c r="A455" s="48" t="s">
        <v>155</v>
      </c>
      <c r="B455" s="48"/>
      <c r="C455" s="48"/>
      <c r="D455" s="61"/>
      <c r="E455" s="62"/>
      <c r="F455" s="5"/>
      <c r="G455" s="2426" t="s">
        <v>972</v>
      </c>
      <c r="H455" s="2426"/>
      <c r="I455" s="2426"/>
      <c r="J455" s="5"/>
    </row>
    <row r="456" spans="1:10" ht="15.75" x14ac:dyDescent="0.25">
      <c r="A456" s="48"/>
      <c r="B456" s="48"/>
      <c r="C456" s="63"/>
      <c r="D456" s="63"/>
      <c r="E456" s="63" t="s">
        <v>13</v>
      </c>
      <c r="F456" s="5"/>
      <c r="G456" s="63"/>
      <c r="H456" s="63" t="s">
        <v>14</v>
      </c>
      <c r="I456" s="5"/>
      <c r="J456" s="5"/>
    </row>
    <row r="457" spans="1:10" ht="15.75" x14ac:dyDescent="0.25">
      <c r="A457" s="48"/>
      <c r="B457" s="48"/>
      <c r="C457" s="48"/>
      <c r="D457" s="48"/>
      <c r="E457" s="5"/>
      <c r="F457" s="5"/>
      <c r="G457" s="5"/>
      <c r="H457" s="5"/>
      <c r="I457" s="5"/>
      <c r="J457" s="5"/>
    </row>
    <row r="458" spans="1:10" ht="15.75" x14ac:dyDescent="0.25">
      <c r="A458" s="48" t="s">
        <v>476</v>
      </c>
      <c r="B458" s="48"/>
      <c r="C458" s="48" t="s">
        <v>477</v>
      </c>
      <c r="D458" s="48"/>
      <c r="E458" s="5"/>
      <c r="F458" s="5"/>
      <c r="G458" s="5"/>
      <c r="H458" s="5"/>
      <c r="I458" s="5"/>
      <c r="J458" s="5"/>
    </row>
    <row r="459" spans="1:10" x14ac:dyDescent="0.2">
      <c r="A459" s="57"/>
      <c r="B459" s="57"/>
      <c r="C459" s="57"/>
      <c r="D459" s="57"/>
      <c r="E459" s="58" t="s">
        <v>478</v>
      </c>
      <c r="F459" s="57"/>
      <c r="G459" s="57"/>
      <c r="H459" s="57"/>
      <c r="I459" s="57"/>
      <c r="J459" s="57"/>
    </row>
    <row r="460" spans="1:10" ht="45" customHeight="1" x14ac:dyDescent="0.2">
      <c r="A460" s="57"/>
      <c r="B460" s="57"/>
      <c r="C460" s="57"/>
      <c r="D460" s="57"/>
      <c r="E460" s="1660" t="s">
        <v>468</v>
      </c>
      <c r="F460" s="1660"/>
      <c r="G460" s="1660"/>
      <c r="H460" s="1660"/>
      <c r="I460" s="1660"/>
      <c r="J460" s="57"/>
    </row>
    <row r="464" spans="1:10" ht="16.5" x14ac:dyDescent="0.25">
      <c r="A464" s="204" t="s">
        <v>973</v>
      </c>
      <c r="B464" s="204"/>
      <c r="C464" s="204"/>
      <c r="D464" s="204"/>
      <c r="E464" s="204"/>
      <c r="F464" s="204"/>
      <c r="G464" s="204"/>
      <c r="H464" s="204"/>
      <c r="I464" s="204"/>
    </row>
    <row r="465" spans="1:10" ht="16.5" x14ac:dyDescent="0.25">
      <c r="A465" s="66"/>
      <c r="B465" s="66"/>
    </row>
    <row r="466" spans="1:10" ht="15.75" x14ac:dyDescent="0.25">
      <c r="A466" s="59" t="s">
        <v>360</v>
      </c>
      <c r="B466" s="59">
        <v>14</v>
      </c>
      <c r="C466" s="62" t="s">
        <v>1286</v>
      </c>
      <c r="D466" s="62"/>
      <c r="E466" s="5" t="s">
        <v>857</v>
      </c>
      <c r="F466" s="67"/>
      <c r="G466" s="67"/>
      <c r="H466" s="67"/>
      <c r="I466" s="67"/>
      <c r="J466" s="67"/>
    </row>
    <row r="467" spans="1:10" ht="15.75" x14ac:dyDescent="0.25">
      <c r="A467" s="2427" t="s">
        <v>969</v>
      </c>
      <c r="B467" s="2427"/>
      <c r="C467" s="2427"/>
      <c r="D467" s="2427"/>
      <c r="E467" s="2427"/>
      <c r="F467" s="2427"/>
      <c r="G467" s="2427"/>
      <c r="H467" s="2427"/>
      <c r="I467" s="2427"/>
      <c r="J467" s="67"/>
    </row>
    <row r="468" spans="1:10" ht="15" x14ac:dyDescent="0.2">
      <c r="A468" s="1405" t="s">
        <v>471</v>
      </c>
      <c r="B468" s="1405"/>
      <c r="C468" s="1405"/>
      <c r="D468" s="1405"/>
      <c r="E468" s="1405"/>
      <c r="F468" s="1405"/>
      <c r="G468" s="1405"/>
      <c r="H468" s="1405"/>
      <c r="I468" s="1405"/>
      <c r="J468" s="67"/>
    </row>
    <row r="469" spans="1:10" ht="15.75" x14ac:dyDescent="0.25">
      <c r="A469" s="59"/>
      <c r="B469" s="59"/>
      <c r="C469" s="67"/>
      <c r="D469" s="67"/>
      <c r="E469" s="67"/>
      <c r="F469" s="67"/>
      <c r="G469" s="67"/>
      <c r="H469" s="67"/>
      <c r="I469" s="67"/>
      <c r="J469" s="67"/>
    </row>
    <row r="470" spans="1:10" ht="15.75" x14ac:dyDescent="0.25">
      <c r="A470" s="2428" t="s">
        <v>472</v>
      </c>
      <c r="B470" s="2428"/>
      <c r="C470" s="2428"/>
      <c r="D470" s="2428"/>
      <c r="E470" s="2428"/>
      <c r="F470" s="2428"/>
      <c r="G470" s="2428"/>
      <c r="H470" s="2428"/>
      <c r="I470" s="2428"/>
      <c r="J470" s="67"/>
    </row>
    <row r="471" spans="1:10" ht="63.75" x14ac:dyDescent="0.2">
      <c r="A471" s="984" t="s">
        <v>473</v>
      </c>
      <c r="B471" s="984" t="s">
        <v>474</v>
      </c>
      <c r="C471" s="984" t="s">
        <v>475</v>
      </c>
      <c r="D471" s="984" t="s">
        <v>334</v>
      </c>
      <c r="E471" s="984" t="s">
        <v>306</v>
      </c>
      <c r="F471" s="984" t="s">
        <v>974</v>
      </c>
      <c r="G471" s="984" t="s">
        <v>1298</v>
      </c>
      <c r="H471" s="984" t="s">
        <v>1299</v>
      </c>
      <c r="I471" s="984" t="s">
        <v>975</v>
      </c>
      <c r="J471" s="984" t="s">
        <v>481</v>
      </c>
    </row>
    <row r="472" spans="1:10" x14ac:dyDescent="0.2">
      <c r="A472" s="1085" t="s">
        <v>979</v>
      </c>
      <c r="B472" s="1085" t="s">
        <v>980</v>
      </c>
      <c r="C472" s="1085" t="s">
        <v>1097</v>
      </c>
      <c r="D472" s="68">
        <v>211</v>
      </c>
      <c r="E472" s="68">
        <v>111</v>
      </c>
      <c r="F472" s="312">
        <v>1664354</v>
      </c>
      <c r="G472" s="312">
        <v>1662057.6</v>
      </c>
      <c r="H472" s="312">
        <v>1662057.6</v>
      </c>
      <c r="I472" s="312">
        <v>1687242.55</v>
      </c>
      <c r="J472" s="312">
        <v>22888.55</v>
      </c>
    </row>
    <row r="473" spans="1:10" x14ac:dyDescent="0.2">
      <c r="A473" s="1085" t="s">
        <v>979</v>
      </c>
      <c r="B473" s="1085" t="s">
        <v>980</v>
      </c>
      <c r="C473" s="1085" t="s">
        <v>1097</v>
      </c>
      <c r="D473" s="68">
        <v>213</v>
      </c>
      <c r="E473" s="68">
        <v>119</v>
      </c>
      <c r="F473" s="312">
        <v>502635</v>
      </c>
      <c r="G473" s="312">
        <v>501972.22</v>
      </c>
      <c r="H473" s="312">
        <v>501972.22</v>
      </c>
      <c r="I473" s="312">
        <v>509578.07</v>
      </c>
      <c r="J473" s="312">
        <v>6943.07</v>
      </c>
    </row>
    <row r="474" spans="1:10" x14ac:dyDescent="0.2">
      <c r="A474" s="1085" t="s">
        <v>979</v>
      </c>
      <c r="B474" s="1085" t="s">
        <v>980</v>
      </c>
      <c r="C474" s="1085" t="s">
        <v>1097</v>
      </c>
      <c r="D474" s="68">
        <v>222</v>
      </c>
      <c r="E474" s="68">
        <v>244</v>
      </c>
      <c r="F474" s="312">
        <v>961296</v>
      </c>
      <c r="G474" s="312">
        <v>897521.53</v>
      </c>
      <c r="H474" s="312">
        <v>897521.53</v>
      </c>
      <c r="I474" s="312">
        <v>931464.38</v>
      </c>
      <c r="J474" s="312">
        <v>-29831.62</v>
      </c>
    </row>
    <row r="475" spans="1:10" ht="15.75" x14ac:dyDescent="0.25">
      <c r="A475" s="2429">
        <v>0</v>
      </c>
      <c r="B475" s="2430"/>
      <c r="C475" s="2430"/>
      <c r="D475" s="2430"/>
      <c r="E475" s="2431"/>
      <c r="F475" s="312">
        <f>SUM(F472:F474)</f>
        <v>3128285</v>
      </c>
      <c r="G475" s="312">
        <f>SUM(G472:G474)</f>
        <v>3061551.3500000006</v>
      </c>
      <c r="H475" s="312">
        <f>SUM(H472:H474)</f>
        <v>3061551.3500000006</v>
      </c>
      <c r="I475" s="312">
        <f>SUM(I472:I474)</f>
        <v>3128285</v>
      </c>
      <c r="J475" s="312">
        <f>SUM(J472:J474)</f>
        <v>0</v>
      </c>
    </row>
    <row r="476" spans="1:10" ht="15" x14ac:dyDescent="0.2">
      <c r="A476" s="67"/>
      <c r="B476" s="67"/>
      <c r="C476" s="67"/>
      <c r="D476" s="67"/>
      <c r="E476" s="67"/>
      <c r="F476" s="67"/>
      <c r="G476" s="67"/>
      <c r="H476" s="67"/>
      <c r="I476" s="67"/>
      <c r="J476" s="67"/>
    </row>
    <row r="477" spans="1:10" ht="15" x14ac:dyDescent="0.2">
      <c r="A477" s="67"/>
      <c r="B477" s="67"/>
      <c r="C477" s="67"/>
      <c r="D477" s="67"/>
      <c r="E477" s="67"/>
      <c r="F477" s="67"/>
      <c r="G477" s="67"/>
      <c r="H477" s="67"/>
      <c r="I477" s="67"/>
      <c r="J477" s="67"/>
    </row>
    <row r="478" spans="1:10" ht="15.75" x14ac:dyDescent="0.25">
      <c r="A478" s="48" t="s">
        <v>152</v>
      </c>
      <c r="B478" s="48"/>
      <c r="C478" s="48"/>
      <c r="D478" s="61"/>
      <c r="E478" s="62"/>
      <c r="F478" s="5"/>
      <c r="G478" s="2426" t="s">
        <v>1254</v>
      </c>
      <c r="H478" s="2426"/>
      <c r="I478" s="2426"/>
      <c r="J478" s="5"/>
    </row>
    <row r="479" spans="1:10" ht="15.75" x14ac:dyDescent="0.25">
      <c r="A479" s="48"/>
      <c r="B479" s="48"/>
      <c r="C479" s="63"/>
      <c r="D479" s="63"/>
      <c r="E479" s="63" t="s">
        <v>13</v>
      </c>
      <c r="F479" s="5"/>
      <c r="G479" s="63"/>
      <c r="H479" s="63" t="s">
        <v>14</v>
      </c>
      <c r="I479" s="5"/>
      <c r="J479" s="5"/>
    </row>
    <row r="480" spans="1:10" ht="15.75" x14ac:dyDescent="0.25">
      <c r="A480" s="48" t="s">
        <v>155</v>
      </c>
      <c r="B480" s="48"/>
      <c r="C480" s="48"/>
      <c r="D480" s="61"/>
      <c r="E480" s="62"/>
      <c r="F480" s="5"/>
      <c r="G480" s="2426" t="s">
        <v>972</v>
      </c>
      <c r="H480" s="2426"/>
      <c r="I480" s="2426"/>
      <c r="J480" s="5"/>
    </row>
    <row r="481" spans="1:10" ht="15.75" x14ac:dyDescent="0.25">
      <c r="A481" s="48"/>
      <c r="B481" s="48"/>
      <c r="C481" s="63"/>
      <c r="D481" s="63"/>
      <c r="E481" s="63" t="s">
        <v>13</v>
      </c>
      <c r="F481" s="5"/>
      <c r="G481" s="63"/>
      <c r="H481" s="63" t="s">
        <v>14</v>
      </c>
      <c r="I481" s="5"/>
      <c r="J481" s="5"/>
    </row>
    <row r="482" spans="1:10" ht="15.75" x14ac:dyDescent="0.25">
      <c r="A482" s="48"/>
      <c r="B482" s="48"/>
      <c r="C482" s="48"/>
      <c r="D482" s="48"/>
      <c r="E482" s="5"/>
      <c r="F482" s="5"/>
      <c r="G482" s="5"/>
      <c r="H482" s="5"/>
      <c r="I482" s="5"/>
      <c r="J482" s="5"/>
    </row>
    <row r="483" spans="1:10" ht="15.75" x14ac:dyDescent="0.25">
      <c r="A483" s="48" t="s">
        <v>476</v>
      </c>
      <c r="B483" s="48"/>
      <c r="C483" s="48" t="s">
        <v>477</v>
      </c>
      <c r="D483" s="48"/>
      <c r="E483" s="5"/>
      <c r="F483" s="5"/>
      <c r="G483" s="5"/>
      <c r="H483" s="5"/>
      <c r="I483" s="5"/>
      <c r="J483" s="5"/>
    </row>
    <row r="484" spans="1:10" x14ac:dyDescent="0.2">
      <c r="A484" s="57"/>
      <c r="B484" s="57"/>
      <c r="C484" s="57"/>
      <c r="D484" s="57"/>
      <c r="E484" s="58" t="s">
        <v>478</v>
      </c>
      <c r="F484" s="57"/>
      <c r="G484" s="57"/>
      <c r="H484" s="57"/>
      <c r="I484" s="57"/>
      <c r="J484" s="57"/>
    </row>
    <row r="485" spans="1:10" ht="33.75" customHeight="1" x14ac:dyDescent="0.2">
      <c r="A485" s="57"/>
      <c r="B485" s="57"/>
      <c r="C485" s="57"/>
      <c r="D485" s="57"/>
      <c r="E485" s="1660" t="s">
        <v>468</v>
      </c>
      <c r="F485" s="1660"/>
      <c r="G485" s="1660"/>
      <c r="H485" s="1660"/>
      <c r="I485" s="1660"/>
      <c r="J485" s="57"/>
    </row>
    <row r="489" spans="1:10" ht="16.5" x14ac:dyDescent="0.25">
      <c r="A489" s="204" t="s">
        <v>973</v>
      </c>
      <c r="B489" s="204"/>
      <c r="C489" s="204"/>
      <c r="D489" s="204"/>
      <c r="E489" s="204"/>
      <c r="F489" s="204"/>
      <c r="G489" s="204"/>
      <c r="H489" s="204"/>
      <c r="I489" s="204"/>
    </row>
    <row r="490" spans="1:10" ht="16.5" x14ac:dyDescent="0.25">
      <c r="A490" s="66"/>
      <c r="B490" s="66"/>
    </row>
    <row r="491" spans="1:10" ht="15.75" x14ac:dyDescent="0.25">
      <c r="A491" s="59" t="s">
        <v>360</v>
      </c>
      <c r="B491" s="59">
        <v>25</v>
      </c>
      <c r="C491" s="62" t="s">
        <v>1213</v>
      </c>
      <c r="D491" s="62"/>
      <c r="E491" s="5" t="s">
        <v>857</v>
      </c>
      <c r="F491" s="67"/>
      <c r="G491" s="67"/>
      <c r="H491" s="67"/>
      <c r="I491" s="67"/>
      <c r="J491" s="67"/>
    </row>
    <row r="492" spans="1:10" ht="15.75" x14ac:dyDescent="0.25">
      <c r="A492" s="2427" t="s">
        <v>969</v>
      </c>
      <c r="B492" s="2427"/>
      <c r="C492" s="2427"/>
      <c r="D492" s="2427"/>
      <c r="E492" s="2427"/>
      <c r="F492" s="2427"/>
      <c r="G492" s="2427"/>
      <c r="H492" s="2427"/>
      <c r="I492" s="2427"/>
      <c r="J492" s="67"/>
    </row>
    <row r="493" spans="1:10" ht="15" x14ac:dyDescent="0.2">
      <c r="A493" s="1405" t="s">
        <v>471</v>
      </c>
      <c r="B493" s="1405"/>
      <c r="C493" s="1405"/>
      <c r="D493" s="1405"/>
      <c r="E493" s="1405"/>
      <c r="F493" s="1405"/>
      <c r="G493" s="1405"/>
      <c r="H493" s="1405"/>
      <c r="I493" s="1405"/>
      <c r="J493" s="67"/>
    </row>
    <row r="494" spans="1:10" ht="15.75" x14ac:dyDescent="0.25">
      <c r="A494" s="59"/>
      <c r="B494" s="59"/>
      <c r="C494" s="67"/>
      <c r="D494" s="67"/>
      <c r="E494" s="67"/>
      <c r="F494" s="67"/>
      <c r="G494" s="67"/>
      <c r="H494" s="67"/>
      <c r="I494" s="67"/>
      <c r="J494" s="67"/>
    </row>
    <row r="495" spans="1:10" ht="15.75" x14ac:dyDescent="0.25">
      <c r="A495" s="2428" t="s">
        <v>472</v>
      </c>
      <c r="B495" s="2428"/>
      <c r="C495" s="2428"/>
      <c r="D495" s="2428"/>
      <c r="E495" s="2428"/>
      <c r="F495" s="2428"/>
      <c r="G495" s="2428"/>
      <c r="H495" s="2428"/>
      <c r="I495" s="2428"/>
      <c r="J495" s="67"/>
    </row>
    <row r="496" spans="1:10" ht="76.5" x14ac:dyDescent="0.2">
      <c r="A496" s="984" t="s">
        <v>473</v>
      </c>
      <c r="B496" s="984" t="s">
        <v>474</v>
      </c>
      <c r="C496" s="984" t="s">
        <v>475</v>
      </c>
      <c r="D496" s="984" t="s">
        <v>334</v>
      </c>
      <c r="E496" s="984" t="s">
        <v>306</v>
      </c>
      <c r="F496" s="984" t="s">
        <v>974</v>
      </c>
      <c r="G496" s="984" t="s">
        <v>1215</v>
      </c>
      <c r="H496" s="984" t="s">
        <v>1216</v>
      </c>
      <c r="I496" s="984" t="s">
        <v>975</v>
      </c>
      <c r="J496" s="984" t="s">
        <v>481</v>
      </c>
    </row>
    <row r="497" spans="1:10" x14ac:dyDescent="0.2">
      <c r="A497" s="1085" t="s">
        <v>970</v>
      </c>
      <c r="B497" s="1085" t="s">
        <v>981</v>
      </c>
      <c r="C497" s="1085" t="s">
        <v>1212</v>
      </c>
      <c r="D497" s="68">
        <v>346</v>
      </c>
      <c r="E497" s="68">
        <v>244</v>
      </c>
      <c r="F497" s="984"/>
      <c r="G497" s="984"/>
      <c r="H497" s="984"/>
      <c r="I497" s="1207">
        <v>210000</v>
      </c>
      <c r="J497" s="984"/>
    </row>
    <row r="498" spans="1:10" x14ac:dyDescent="0.2">
      <c r="A498" s="1085"/>
      <c r="B498" s="1085"/>
      <c r="C498" s="1085"/>
      <c r="D498" s="68"/>
      <c r="E498" s="68"/>
      <c r="F498" s="312"/>
      <c r="G498" s="312"/>
      <c r="H498" s="312"/>
      <c r="I498" s="312"/>
      <c r="J498" s="312"/>
    </row>
    <row r="499" spans="1:10" ht="15.75" x14ac:dyDescent="0.25">
      <c r="A499" s="2429">
        <v>0</v>
      </c>
      <c r="B499" s="2430"/>
      <c r="C499" s="2430"/>
      <c r="D499" s="2430"/>
      <c r="E499" s="2431"/>
      <c r="F499" s="312">
        <f>SUM(F498:F498)</f>
        <v>0</v>
      </c>
      <c r="G499" s="313"/>
      <c r="H499" s="313"/>
      <c r="I499" s="312">
        <f>SUM(I497:I498)</f>
        <v>210000</v>
      </c>
      <c r="J499" s="313"/>
    </row>
    <row r="500" spans="1:10" ht="15" x14ac:dyDescent="0.2">
      <c r="A500" s="67"/>
      <c r="B500" s="67"/>
      <c r="C500" s="67"/>
      <c r="D500" s="67"/>
      <c r="E500" s="67"/>
      <c r="F500" s="67"/>
      <c r="G500" s="67"/>
      <c r="H500" s="67"/>
      <c r="I500" s="67"/>
      <c r="J500" s="67"/>
    </row>
    <row r="501" spans="1:10" ht="15" x14ac:dyDescent="0.2">
      <c r="A501" s="67"/>
      <c r="B501" s="67"/>
      <c r="C501" s="67"/>
      <c r="D501" s="67"/>
      <c r="E501" s="67"/>
      <c r="F501" s="67"/>
      <c r="G501" s="67"/>
      <c r="H501" s="67"/>
      <c r="I501" s="67"/>
      <c r="J501" s="67"/>
    </row>
    <row r="502" spans="1:10" ht="15.75" x14ac:dyDescent="0.25">
      <c r="A502" s="48" t="s">
        <v>152</v>
      </c>
      <c r="B502" s="48"/>
      <c r="C502" s="48"/>
      <c r="D502" s="61"/>
      <c r="E502" s="62"/>
      <c r="F502" s="5"/>
      <c r="G502" s="2426" t="s">
        <v>1214</v>
      </c>
      <c r="H502" s="2426"/>
      <c r="I502" s="2426"/>
      <c r="J502" s="5"/>
    </row>
    <row r="503" spans="1:10" ht="15.75" x14ac:dyDescent="0.25">
      <c r="A503" s="48"/>
      <c r="B503" s="48"/>
      <c r="C503" s="63"/>
      <c r="D503" s="63"/>
      <c r="E503" s="63" t="s">
        <v>13</v>
      </c>
      <c r="F503" s="5"/>
      <c r="G503" s="63"/>
      <c r="H503" s="63" t="s">
        <v>14</v>
      </c>
      <c r="I503" s="5"/>
      <c r="J503" s="5"/>
    </row>
    <row r="504" spans="1:10" ht="15.75" x14ac:dyDescent="0.25">
      <c r="A504" s="48" t="s">
        <v>155</v>
      </c>
      <c r="B504" s="48"/>
      <c r="C504" s="48"/>
      <c r="D504" s="61"/>
      <c r="E504" s="62"/>
      <c r="F504" s="5"/>
      <c r="G504" s="2426" t="s">
        <v>972</v>
      </c>
      <c r="H504" s="2426"/>
      <c r="I504" s="2426"/>
      <c r="J504" s="5"/>
    </row>
    <row r="505" spans="1:10" ht="15.75" x14ac:dyDescent="0.25">
      <c r="A505" s="48"/>
      <c r="B505" s="48"/>
      <c r="C505" s="63"/>
      <c r="D505" s="63"/>
      <c r="E505" s="63" t="s">
        <v>13</v>
      </c>
      <c r="F505" s="5"/>
      <c r="G505" s="63"/>
      <c r="H505" s="63" t="s">
        <v>14</v>
      </c>
      <c r="I505" s="5"/>
      <c r="J505" s="5"/>
    </row>
    <row r="506" spans="1:10" ht="15.75" x14ac:dyDescent="0.25">
      <c r="A506" s="48"/>
      <c r="B506" s="48"/>
      <c r="C506" s="48"/>
      <c r="D506" s="48"/>
      <c r="E506" s="5"/>
      <c r="F506" s="5"/>
      <c r="G506" s="5"/>
      <c r="H506" s="5"/>
      <c r="I506" s="5"/>
      <c r="J506" s="5"/>
    </row>
    <row r="507" spans="1:10" ht="15.75" x14ac:dyDescent="0.25">
      <c r="A507" s="48" t="s">
        <v>476</v>
      </c>
      <c r="B507" s="48"/>
      <c r="C507" s="48" t="s">
        <v>477</v>
      </c>
      <c r="D507" s="48"/>
      <c r="E507" s="5"/>
      <c r="F507" s="5"/>
      <c r="G507" s="5"/>
      <c r="H507" s="5"/>
      <c r="I507" s="5"/>
      <c r="J507" s="5"/>
    </row>
    <row r="508" spans="1:10" x14ac:dyDescent="0.2">
      <c r="A508" s="57"/>
      <c r="B508" s="57"/>
      <c r="C508" s="57"/>
      <c r="D508" s="57"/>
      <c r="E508" s="58" t="s">
        <v>478</v>
      </c>
      <c r="F508" s="57"/>
      <c r="G508" s="57"/>
      <c r="H508" s="57"/>
      <c r="I508" s="57"/>
      <c r="J508" s="57"/>
    </row>
    <row r="509" spans="1:10" ht="48.75" customHeight="1" x14ac:dyDescent="0.2">
      <c r="A509" s="57"/>
      <c r="B509" s="57"/>
      <c r="C509" s="57"/>
      <c r="D509" s="57"/>
      <c r="E509" s="1660" t="s">
        <v>468</v>
      </c>
      <c r="F509" s="1660"/>
      <c r="G509" s="1660"/>
      <c r="H509" s="1660"/>
      <c r="I509" s="1660"/>
      <c r="J509" s="57"/>
    </row>
    <row r="513" spans="1:10" ht="16.5" x14ac:dyDescent="0.25">
      <c r="A513" s="204" t="s">
        <v>973</v>
      </c>
      <c r="B513" s="204"/>
      <c r="C513" s="204"/>
      <c r="D513" s="204"/>
      <c r="E513" s="204"/>
      <c r="F513" s="204"/>
      <c r="G513" s="204"/>
      <c r="H513" s="204"/>
      <c r="I513" s="204"/>
    </row>
    <row r="514" spans="1:10" ht="16.5" x14ac:dyDescent="0.25">
      <c r="A514" s="66"/>
      <c r="B514" s="66"/>
    </row>
    <row r="515" spans="1:10" ht="15.75" x14ac:dyDescent="0.25">
      <c r="A515" s="59" t="s">
        <v>360</v>
      </c>
      <c r="B515" s="59">
        <v>25</v>
      </c>
      <c r="C515" s="62" t="s">
        <v>1261</v>
      </c>
      <c r="D515" s="62"/>
      <c r="E515" s="5" t="s">
        <v>857</v>
      </c>
      <c r="F515" s="67"/>
      <c r="G515" s="67"/>
      <c r="H515" s="67"/>
      <c r="I515" s="67"/>
      <c r="J515" s="67"/>
    </row>
    <row r="516" spans="1:10" ht="15.75" x14ac:dyDescent="0.25">
      <c r="A516" s="2427" t="s">
        <v>969</v>
      </c>
      <c r="B516" s="2427"/>
      <c r="C516" s="2427"/>
      <c r="D516" s="2427"/>
      <c r="E516" s="2427"/>
      <c r="F516" s="2427"/>
      <c r="G516" s="2427"/>
      <c r="H516" s="2427"/>
      <c r="I516" s="2427"/>
      <c r="J516" s="67"/>
    </row>
    <row r="517" spans="1:10" ht="15" x14ac:dyDescent="0.2">
      <c r="A517" s="1405" t="s">
        <v>471</v>
      </c>
      <c r="B517" s="1405"/>
      <c r="C517" s="1405"/>
      <c r="D517" s="1405"/>
      <c r="E517" s="1405"/>
      <c r="F517" s="1405"/>
      <c r="G517" s="1405"/>
      <c r="H517" s="1405"/>
      <c r="I517" s="1405"/>
      <c r="J517" s="67"/>
    </row>
    <row r="518" spans="1:10" ht="15.75" x14ac:dyDescent="0.25">
      <c r="A518" s="59"/>
      <c r="B518" s="59"/>
      <c r="C518" s="67"/>
      <c r="D518" s="67"/>
      <c r="E518" s="67"/>
      <c r="F518" s="67"/>
      <c r="G518" s="67"/>
      <c r="H518" s="67"/>
      <c r="I518" s="67"/>
      <c r="J518" s="67"/>
    </row>
    <row r="519" spans="1:10" ht="15.75" x14ac:dyDescent="0.25">
      <c r="A519" s="2428" t="s">
        <v>472</v>
      </c>
      <c r="B519" s="2428"/>
      <c r="C519" s="2428"/>
      <c r="D519" s="2428"/>
      <c r="E519" s="2428"/>
      <c r="F519" s="2428"/>
      <c r="G519" s="2428"/>
      <c r="H519" s="2428"/>
      <c r="I519" s="2428"/>
      <c r="J519" s="67"/>
    </row>
    <row r="520" spans="1:10" ht="76.5" x14ac:dyDescent="0.2">
      <c r="A520" s="984" t="s">
        <v>473</v>
      </c>
      <c r="B520" s="984" t="s">
        <v>474</v>
      </c>
      <c r="C520" s="984" t="s">
        <v>475</v>
      </c>
      <c r="D520" s="984" t="s">
        <v>334</v>
      </c>
      <c r="E520" s="984" t="s">
        <v>306</v>
      </c>
      <c r="F520" s="984" t="s">
        <v>974</v>
      </c>
      <c r="G520" s="984" t="s">
        <v>1262</v>
      </c>
      <c r="H520" s="984" t="s">
        <v>1263</v>
      </c>
      <c r="I520" s="984" t="s">
        <v>975</v>
      </c>
      <c r="J520" s="984" t="s">
        <v>481</v>
      </c>
    </row>
    <row r="521" spans="1:10" ht="25.5" x14ac:dyDescent="0.2">
      <c r="A521" s="1083" t="s">
        <v>970</v>
      </c>
      <c r="B521" s="1083" t="s">
        <v>981</v>
      </c>
      <c r="C521" s="1083" t="s">
        <v>1097</v>
      </c>
      <c r="D521" s="984">
        <v>130</v>
      </c>
      <c r="E521" s="68"/>
      <c r="F521" s="1084">
        <v>23214</v>
      </c>
      <c r="G521" s="312"/>
      <c r="H521" s="312"/>
      <c r="I521" s="1084">
        <v>46428</v>
      </c>
      <c r="J521" s="1084">
        <v>23214</v>
      </c>
    </row>
    <row r="522" spans="1:10" x14ac:dyDescent="0.2">
      <c r="A522" s="1085" t="s">
        <v>970</v>
      </c>
      <c r="B522" s="1085" t="s">
        <v>981</v>
      </c>
      <c r="C522" s="1085" t="s">
        <v>1097</v>
      </c>
      <c r="D522" s="68">
        <v>225</v>
      </c>
      <c r="E522" s="68">
        <v>244</v>
      </c>
      <c r="F522" s="312">
        <v>3695.25</v>
      </c>
      <c r="G522" s="312"/>
      <c r="H522" s="312"/>
      <c r="I522" s="312">
        <v>15359.25</v>
      </c>
      <c r="J522" s="312">
        <v>11664</v>
      </c>
    </row>
    <row r="523" spans="1:10" x14ac:dyDescent="0.2">
      <c r="A523" s="1085" t="s">
        <v>970</v>
      </c>
      <c r="B523" s="1085" t="s">
        <v>981</v>
      </c>
      <c r="C523" s="1085" t="s">
        <v>1097</v>
      </c>
      <c r="D523" s="68">
        <v>226</v>
      </c>
      <c r="E523" s="68">
        <v>244</v>
      </c>
      <c r="F523" s="312">
        <v>11550</v>
      </c>
      <c r="G523" s="312">
        <v>11550</v>
      </c>
      <c r="H523" s="312">
        <v>11550</v>
      </c>
      <c r="I523" s="312">
        <v>23100</v>
      </c>
      <c r="J523" s="312">
        <v>11550</v>
      </c>
    </row>
    <row r="524" spans="1:10" ht="15.75" x14ac:dyDescent="0.25">
      <c r="A524" s="2429">
        <v>0</v>
      </c>
      <c r="B524" s="2430"/>
      <c r="C524" s="2430"/>
      <c r="D524" s="2430"/>
      <c r="E524" s="2431"/>
      <c r="F524" s="312">
        <f>SUM(F521:F523)</f>
        <v>38459.25</v>
      </c>
      <c r="G524" s="313"/>
      <c r="H524" s="313"/>
      <c r="I524" s="312">
        <f>SUM(I521:I523)</f>
        <v>84887.25</v>
      </c>
      <c r="J524" s="312">
        <f>SUM(J521:J523)</f>
        <v>46428</v>
      </c>
    </row>
    <row r="525" spans="1:10" ht="15" x14ac:dyDescent="0.2">
      <c r="A525" s="67"/>
      <c r="B525" s="67"/>
      <c r="C525" s="67"/>
      <c r="D525" s="67"/>
      <c r="E525" s="67"/>
      <c r="F525" s="67"/>
      <c r="G525" s="67"/>
      <c r="H525" s="67"/>
      <c r="I525" s="67"/>
      <c r="J525" s="67"/>
    </row>
    <row r="526" spans="1:10" ht="15" x14ac:dyDescent="0.2">
      <c r="A526" s="67"/>
      <c r="B526" s="67"/>
      <c r="C526" s="67"/>
      <c r="D526" s="67"/>
      <c r="E526" s="67"/>
      <c r="F526" s="67"/>
      <c r="G526" s="67"/>
      <c r="H526" s="67"/>
      <c r="I526" s="67"/>
      <c r="J526" s="67"/>
    </row>
    <row r="527" spans="1:10" ht="15.75" x14ac:dyDescent="0.25">
      <c r="A527" s="48" t="s">
        <v>152</v>
      </c>
      <c r="B527" s="48"/>
      <c r="C527" s="48"/>
      <c r="D527" s="61"/>
      <c r="E527" s="62"/>
      <c r="F527" s="5"/>
      <c r="G527" s="2426" t="s">
        <v>1254</v>
      </c>
      <c r="H527" s="2426"/>
      <c r="I527" s="2426"/>
      <c r="J527" s="5"/>
    </row>
    <row r="528" spans="1:10" ht="15.75" x14ac:dyDescent="0.25">
      <c r="A528" s="48"/>
      <c r="B528" s="48"/>
      <c r="C528" s="63"/>
      <c r="D528" s="63"/>
      <c r="E528" s="63" t="s">
        <v>13</v>
      </c>
      <c r="F528" s="5"/>
      <c r="G528" s="63"/>
      <c r="H528" s="63" t="s">
        <v>14</v>
      </c>
      <c r="I528" s="5"/>
      <c r="J528" s="5"/>
    </row>
    <row r="529" spans="1:10" ht="15.75" x14ac:dyDescent="0.25">
      <c r="A529" s="48" t="s">
        <v>155</v>
      </c>
      <c r="B529" s="48"/>
      <c r="C529" s="48"/>
      <c r="D529" s="61"/>
      <c r="E529" s="62"/>
      <c r="F529" s="5"/>
      <c r="G529" s="2426" t="s">
        <v>972</v>
      </c>
      <c r="H529" s="2426"/>
      <c r="I529" s="2426"/>
      <c r="J529" s="5"/>
    </row>
    <row r="530" spans="1:10" ht="15.75" x14ac:dyDescent="0.25">
      <c r="A530" s="48"/>
      <c r="B530" s="48"/>
      <c r="C530" s="63"/>
      <c r="D530" s="63"/>
      <c r="E530" s="63" t="s">
        <v>13</v>
      </c>
      <c r="F530" s="5"/>
      <c r="G530" s="63"/>
      <c r="H530" s="63" t="s">
        <v>14</v>
      </c>
      <c r="I530" s="5"/>
      <c r="J530" s="5"/>
    </row>
    <row r="531" spans="1:10" ht="15.75" x14ac:dyDescent="0.25">
      <c r="A531" s="48"/>
      <c r="B531" s="48"/>
      <c r="C531" s="48"/>
      <c r="D531" s="48"/>
      <c r="E531" s="5"/>
      <c r="F531" s="5"/>
      <c r="G531" s="5"/>
      <c r="H531" s="5"/>
      <c r="I531" s="5"/>
      <c r="J531" s="5"/>
    </row>
    <row r="532" spans="1:10" ht="15.75" x14ac:dyDescent="0.25">
      <c r="A532" s="48" t="s">
        <v>476</v>
      </c>
      <c r="B532" s="48"/>
      <c r="C532" s="48" t="s">
        <v>477</v>
      </c>
      <c r="D532" s="48"/>
      <c r="E532" s="5"/>
      <c r="F532" s="5"/>
      <c r="G532" s="5"/>
      <c r="H532" s="5"/>
      <c r="I532" s="5"/>
      <c r="J532" s="5"/>
    </row>
  </sheetData>
  <mergeCells count="140">
    <mergeCell ref="E509:I509"/>
    <mergeCell ref="A516:I516"/>
    <mergeCell ref="A517:I517"/>
    <mergeCell ref="A519:I519"/>
    <mergeCell ref="A524:E524"/>
    <mergeCell ref="G527:I527"/>
    <mergeCell ref="G529:I529"/>
    <mergeCell ref="E485:I485"/>
    <mergeCell ref="A492:I492"/>
    <mergeCell ref="A493:I493"/>
    <mergeCell ref="A495:I495"/>
    <mergeCell ref="A499:E499"/>
    <mergeCell ref="G502:I502"/>
    <mergeCell ref="G504:I504"/>
    <mergeCell ref="E460:I460"/>
    <mergeCell ref="A467:I467"/>
    <mergeCell ref="A468:I468"/>
    <mergeCell ref="A470:I470"/>
    <mergeCell ref="A475:E475"/>
    <mergeCell ref="G478:I478"/>
    <mergeCell ref="G480:I480"/>
    <mergeCell ref="A450:E450"/>
    <mergeCell ref="G453:I453"/>
    <mergeCell ref="G455:I455"/>
    <mergeCell ref="A420:I420"/>
    <mergeCell ref="A422:I422"/>
    <mergeCell ref="A426:E426"/>
    <mergeCell ref="G429:I429"/>
    <mergeCell ref="G431:I431"/>
    <mergeCell ref="E436:I436"/>
    <mergeCell ref="A443:I443"/>
    <mergeCell ref="A444:I444"/>
    <mergeCell ref="A446:I446"/>
    <mergeCell ref="E388:I388"/>
    <mergeCell ref="A395:I395"/>
    <mergeCell ref="A396:I396"/>
    <mergeCell ref="A398:I398"/>
    <mergeCell ref="A402:E402"/>
    <mergeCell ref="G405:I405"/>
    <mergeCell ref="G407:I407"/>
    <mergeCell ref="E412:I412"/>
    <mergeCell ref="A419:I419"/>
    <mergeCell ref="A181:I181"/>
    <mergeCell ref="A182:I182"/>
    <mergeCell ref="A184:I184"/>
    <mergeCell ref="A189:E189"/>
    <mergeCell ref="A209:I209"/>
    <mergeCell ref="A218:E218"/>
    <mergeCell ref="G221:I221"/>
    <mergeCell ref="G223:I223"/>
    <mergeCell ref="G192:I192"/>
    <mergeCell ref="G194:I194"/>
    <mergeCell ref="A206:I206"/>
    <mergeCell ref="A207:I207"/>
    <mergeCell ref="E200:I200"/>
    <mergeCell ref="G143:I143"/>
    <mergeCell ref="E148:I148"/>
    <mergeCell ref="A155:I155"/>
    <mergeCell ref="A156:I156"/>
    <mergeCell ref="A158:I158"/>
    <mergeCell ref="A164:E164"/>
    <mergeCell ref="G167:I167"/>
    <mergeCell ref="G169:I169"/>
    <mergeCell ref="E174:I174"/>
    <mergeCell ref="E123:I123"/>
    <mergeCell ref="A130:I130"/>
    <mergeCell ref="A131:I131"/>
    <mergeCell ref="A133:I133"/>
    <mergeCell ref="A138:E138"/>
    <mergeCell ref="G141:I141"/>
    <mergeCell ref="A96:I96"/>
    <mergeCell ref="A98:I98"/>
    <mergeCell ref="A113:E113"/>
    <mergeCell ref="G116:I116"/>
    <mergeCell ref="G118:I118"/>
    <mergeCell ref="E64:I64"/>
    <mergeCell ref="A71:I71"/>
    <mergeCell ref="A72:I72"/>
    <mergeCell ref="A74:I74"/>
    <mergeCell ref="A78:E78"/>
    <mergeCell ref="G81:I81"/>
    <mergeCell ref="G83:I83"/>
    <mergeCell ref="E88:I88"/>
    <mergeCell ref="A95:I95"/>
    <mergeCell ref="G57:I57"/>
    <mergeCell ref="G59:I59"/>
    <mergeCell ref="G24:I24"/>
    <mergeCell ref="E2:I2"/>
    <mergeCell ref="A9:I9"/>
    <mergeCell ref="A10:I10"/>
    <mergeCell ref="A12:I12"/>
    <mergeCell ref="G22:I22"/>
    <mergeCell ref="A19:E19"/>
    <mergeCell ref="E29:I29"/>
    <mergeCell ref="A36:I36"/>
    <mergeCell ref="A37:I37"/>
    <mergeCell ref="A39:I39"/>
    <mergeCell ref="A54:E54"/>
    <mergeCell ref="G246:I246"/>
    <mergeCell ref="G248:I248"/>
    <mergeCell ref="E253:I253"/>
    <mergeCell ref="A260:I260"/>
    <mergeCell ref="A261:I261"/>
    <mergeCell ref="E228:I228"/>
    <mergeCell ref="A235:I235"/>
    <mergeCell ref="A236:I236"/>
    <mergeCell ref="A238:I238"/>
    <mergeCell ref="A243:E243"/>
    <mergeCell ref="A292:I292"/>
    <mergeCell ref="A293:I293"/>
    <mergeCell ref="A295:I295"/>
    <mergeCell ref="A307:E307"/>
    <mergeCell ref="G310:I310"/>
    <mergeCell ref="A263:I263"/>
    <mergeCell ref="A275:E275"/>
    <mergeCell ref="G278:I278"/>
    <mergeCell ref="G280:I280"/>
    <mergeCell ref="E285:I285"/>
    <mergeCell ref="A331:E331"/>
    <mergeCell ref="G334:I334"/>
    <mergeCell ref="G336:I336"/>
    <mergeCell ref="E341:I341"/>
    <mergeCell ref="A348:I348"/>
    <mergeCell ref="G312:I312"/>
    <mergeCell ref="E317:I317"/>
    <mergeCell ref="A324:I324"/>
    <mergeCell ref="A325:I325"/>
    <mergeCell ref="A327:I327"/>
    <mergeCell ref="G381:I381"/>
    <mergeCell ref="G383:I383"/>
    <mergeCell ref="E365:I365"/>
    <mergeCell ref="A372:I372"/>
    <mergeCell ref="A373:I373"/>
    <mergeCell ref="A375:I375"/>
    <mergeCell ref="A378:E378"/>
    <mergeCell ref="A349:I349"/>
    <mergeCell ref="A351:I351"/>
    <mergeCell ref="A355:E355"/>
    <mergeCell ref="G358:I358"/>
    <mergeCell ref="G360:I360"/>
  </mergeCells>
  <pageMargins left="0.70866141732283472" right="0.70866141732283472" top="0.74803149606299213" bottom="0.74803149606299213" header="0.31496062992125984" footer="0.31496062992125984"/>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5">
    <tabColor theme="0"/>
    <pageSetUpPr fitToPage="1"/>
  </sheetPr>
  <dimension ref="A1:N30"/>
  <sheetViews>
    <sheetView showGridLines="0" view="pageBreakPreview" zoomScaleNormal="80" zoomScaleSheetLayoutView="100" zoomScalePageLayoutView="80" workbookViewId="0">
      <selection activeCell="B17" sqref="B17:D17"/>
    </sheetView>
  </sheetViews>
  <sheetFormatPr defaultColWidth="9.140625" defaultRowHeight="12.75" outlineLevelRow="1" x14ac:dyDescent="0.2"/>
  <cols>
    <col min="1" max="1" width="26.140625" style="6" customWidth="1"/>
    <col min="2" max="2" width="15.140625" style="6" customWidth="1"/>
    <col min="3" max="14" width="11.42578125" style="6" customWidth="1"/>
    <col min="15" max="16384" width="9.140625" style="6"/>
  </cols>
  <sheetData>
    <row r="1" spans="1:14" x14ac:dyDescent="0.2">
      <c r="G1" s="64"/>
      <c r="H1" s="1661" t="s">
        <v>467</v>
      </c>
      <c r="I1" s="1661"/>
      <c r="J1" s="1661"/>
      <c r="K1" s="1661"/>
    </row>
    <row r="2" spans="1:14" ht="58.5" customHeight="1" x14ac:dyDescent="0.2">
      <c r="G2" s="65"/>
      <c r="H2" s="1660" t="s">
        <v>468</v>
      </c>
      <c r="I2" s="1660"/>
      <c r="J2" s="1660"/>
      <c r="K2" s="1660"/>
    </row>
    <row r="3" spans="1:14" x14ac:dyDescent="0.2">
      <c r="I3" s="55"/>
    </row>
    <row r="4" spans="1:14" s="5" customFormat="1" ht="15.75" x14ac:dyDescent="0.25">
      <c r="A4" s="1674" t="s">
        <v>489</v>
      </c>
      <c r="B4" s="1674"/>
      <c r="C4" s="1674"/>
      <c r="D4" s="1674"/>
      <c r="E4" s="1674"/>
      <c r="F4" s="1674"/>
      <c r="G4" s="1674"/>
      <c r="H4" s="1674"/>
      <c r="I4" s="1674"/>
      <c r="J4" s="1674"/>
      <c r="K4" s="1674"/>
      <c r="L4" s="7"/>
      <c r="M4" s="7"/>
      <c r="N4" s="7"/>
    </row>
    <row r="5" spans="1:14" s="297" customFormat="1" x14ac:dyDescent="0.2">
      <c r="A5"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5" s="1684"/>
      <c r="C5" s="1684"/>
      <c r="D5" s="1684"/>
      <c r="E5" s="1684"/>
      <c r="F5" s="1684"/>
      <c r="G5" s="1684"/>
      <c r="H5" s="1684"/>
      <c r="I5" s="1684"/>
      <c r="J5" s="1684"/>
      <c r="K5" s="1684"/>
      <c r="L5" s="1684"/>
      <c r="M5" s="1684"/>
      <c r="N5" s="310"/>
    </row>
    <row r="6" spans="1:14" s="297" customFormat="1" x14ac:dyDescent="0.2">
      <c r="A6" s="1686" t="str">
        <f>+'Прилож.№ 1_Раздел1'!B17</f>
        <v>14 октября</v>
      </c>
      <c r="B6" s="1686"/>
      <c r="C6" s="1686"/>
      <c r="D6" s="1686"/>
      <c r="E6" s="1686"/>
      <c r="F6" s="1686"/>
      <c r="G6" s="1686"/>
      <c r="H6" s="1686"/>
      <c r="I6" s="1686"/>
      <c r="J6" s="1686"/>
      <c r="K6" s="1686"/>
    </row>
    <row r="7" spans="1:14" s="5" customFormat="1" ht="21.75" customHeight="1" x14ac:dyDescent="0.25">
      <c r="A7" s="1336" t="s">
        <v>165</v>
      </c>
      <c r="B7" s="1336"/>
      <c r="C7" s="1336"/>
      <c r="D7" s="1336"/>
      <c r="E7" s="1336"/>
      <c r="F7" s="1336"/>
      <c r="G7" s="1336"/>
      <c r="H7" s="1336"/>
      <c r="I7" s="1336"/>
      <c r="J7" s="1336"/>
      <c r="K7" s="1336"/>
      <c r="L7" s="1336"/>
      <c r="M7" s="1336"/>
      <c r="N7" s="1685"/>
    </row>
    <row r="8" spans="1:14" s="5" customFormat="1" ht="15.75" x14ac:dyDescent="0.25">
      <c r="A8" s="1687"/>
      <c r="B8" s="1687"/>
      <c r="C8" s="1687"/>
      <c r="D8" s="1687"/>
      <c r="E8" s="1687"/>
      <c r="F8" s="1687"/>
      <c r="G8" s="1687"/>
      <c r="H8" s="1687"/>
      <c r="I8" s="1687"/>
      <c r="J8" s="1687"/>
      <c r="K8" s="1687"/>
      <c r="L8" s="43"/>
      <c r="M8" s="43"/>
    </row>
    <row r="9" spans="1:14" ht="12.75" customHeight="1" thickBot="1" x14ac:dyDescent="0.25">
      <c r="A9" s="14" t="s">
        <v>420</v>
      </c>
      <c r="B9" s="14"/>
      <c r="C9" s="14"/>
      <c r="D9" s="14"/>
      <c r="E9" s="14"/>
      <c r="F9" s="14"/>
      <c r="G9" s="14"/>
      <c r="H9" s="14"/>
      <c r="I9" s="14"/>
      <c r="J9" s="14"/>
      <c r="K9" s="14"/>
      <c r="L9" s="14"/>
      <c r="M9" s="14"/>
    </row>
    <row r="10" spans="1:14" x14ac:dyDescent="0.2">
      <c r="A10" s="1678" t="s">
        <v>219</v>
      </c>
      <c r="B10" s="1679"/>
      <c r="C10" s="1675" t="s">
        <v>221</v>
      </c>
      <c r="D10" s="1676"/>
      <c r="E10" s="1676"/>
      <c r="F10" s="1676"/>
      <c r="G10" s="1676"/>
      <c r="H10" s="1676"/>
      <c r="I10" s="1676"/>
      <c r="J10" s="1676"/>
      <c r="K10" s="1677"/>
    </row>
    <row r="11" spans="1:14" ht="21" customHeight="1" thickBot="1" x14ac:dyDescent="0.25">
      <c r="A11" s="1680"/>
      <c r="B11" s="1681"/>
      <c r="C11" s="1665" t="s">
        <v>859</v>
      </c>
      <c r="D11" s="1666"/>
      <c r="E11" s="1682"/>
      <c r="F11" s="1665" t="s">
        <v>860</v>
      </c>
      <c r="G11" s="1666"/>
      <c r="H11" s="1682"/>
      <c r="I11" s="1665" t="s">
        <v>1046</v>
      </c>
      <c r="J11" s="1666"/>
      <c r="K11" s="1667"/>
    </row>
    <row r="12" spans="1:14" s="908" customFormat="1" ht="11.25" x14ac:dyDescent="0.2">
      <c r="A12" s="1662">
        <v>1</v>
      </c>
      <c r="B12" s="1663"/>
      <c r="C12" s="1671">
        <v>3</v>
      </c>
      <c r="D12" s="1663"/>
      <c r="E12" s="1672"/>
      <c r="F12" s="1671">
        <v>4</v>
      </c>
      <c r="G12" s="1663"/>
      <c r="H12" s="1672"/>
      <c r="I12" s="1671">
        <v>5</v>
      </c>
      <c r="J12" s="1663"/>
      <c r="K12" s="1673"/>
    </row>
    <row r="13" spans="1:14" ht="47.25" customHeight="1" thickBot="1" x14ac:dyDescent="0.25">
      <c r="A13" s="1669" t="s">
        <v>783</v>
      </c>
      <c r="B13" s="1670"/>
      <c r="C13" s="1664">
        <v>36000</v>
      </c>
      <c r="D13" s="1664"/>
      <c r="E13" s="1664"/>
      <c r="F13" s="1664">
        <f>+L20+L25</f>
        <v>0</v>
      </c>
      <c r="G13" s="1664"/>
      <c r="H13" s="1664"/>
      <c r="I13" s="1664">
        <f>+M20+M25</f>
        <v>0</v>
      </c>
      <c r="J13" s="1664"/>
      <c r="K13" s="1668"/>
    </row>
    <row r="14" spans="1:14" ht="9" customHeight="1" x14ac:dyDescent="0.2"/>
    <row r="15" spans="1:14" ht="33.6" customHeight="1" thickBot="1" x14ac:dyDescent="0.25">
      <c r="A15" s="1689" t="s">
        <v>355</v>
      </c>
      <c r="B15" s="1689"/>
      <c r="C15" s="1689"/>
      <c r="D15" s="1689"/>
      <c r="E15" s="1689"/>
      <c r="F15" s="1689"/>
      <c r="G15" s="1689"/>
      <c r="H15" s="1689"/>
      <c r="I15" s="1689"/>
      <c r="J15" s="1689"/>
      <c r="K15" s="1689"/>
      <c r="L15" s="15"/>
      <c r="M15" s="15"/>
      <c r="N15" s="53"/>
    </row>
    <row r="16" spans="1:14" ht="10.5" hidden="1" customHeight="1" x14ac:dyDescent="0.2">
      <c r="A16" s="12"/>
      <c r="B16" s="12"/>
      <c r="C16" s="12"/>
      <c r="D16" s="12"/>
      <c r="E16" s="12"/>
      <c r="F16" s="12"/>
      <c r="G16" s="12"/>
      <c r="H16" s="12"/>
      <c r="I16" s="12"/>
      <c r="J16" s="12"/>
      <c r="K16" s="12"/>
      <c r="L16" s="12"/>
      <c r="M16" s="12"/>
    </row>
    <row r="17" spans="1:13" ht="42.75" customHeight="1" x14ac:dyDescent="0.2">
      <c r="A17" s="1678" t="s">
        <v>222</v>
      </c>
      <c r="B17" s="1675" t="s">
        <v>227</v>
      </c>
      <c r="C17" s="1676"/>
      <c r="D17" s="1688"/>
      <c r="E17" s="1675" t="s">
        <v>229</v>
      </c>
      <c r="F17" s="1676"/>
      <c r="G17" s="1688"/>
      <c r="H17" s="1675" t="s">
        <v>559</v>
      </c>
      <c r="I17" s="1676"/>
      <c r="J17" s="1688"/>
      <c r="K17" s="1690" t="s">
        <v>172</v>
      </c>
      <c r="L17" s="1691"/>
      <c r="M17" s="1692"/>
    </row>
    <row r="18" spans="1:13" ht="20.25" customHeight="1" thickBot="1" x14ac:dyDescent="0.25">
      <c r="A18" s="1680"/>
      <c r="B18" s="946" t="s">
        <v>859</v>
      </c>
      <c r="C18" s="958" t="s">
        <v>860</v>
      </c>
      <c r="D18" s="946" t="s">
        <v>1046</v>
      </c>
      <c r="E18" s="946" t="s">
        <v>859</v>
      </c>
      <c r="F18" s="958" t="s">
        <v>860</v>
      </c>
      <c r="G18" s="946" t="s">
        <v>1046</v>
      </c>
      <c r="H18" s="946" t="s">
        <v>859</v>
      </c>
      <c r="I18" s="958" t="s">
        <v>860</v>
      </c>
      <c r="J18" s="946" t="s">
        <v>1046</v>
      </c>
      <c r="K18" s="946" t="s">
        <v>859</v>
      </c>
      <c r="L18" s="958" t="s">
        <v>860</v>
      </c>
      <c r="M18" s="947" t="s">
        <v>1046</v>
      </c>
    </row>
    <row r="19" spans="1:13" s="908" customFormat="1" ht="9" customHeight="1" x14ac:dyDescent="0.2">
      <c r="A19" s="959">
        <v>1</v>
      </c>
      <c r="B19" s="33">
        <v>2</v>
      </c>
      <c r="C19" s="948">
        <v>3</v>
      </c>
      <c r="D19" s="948">
        <v>4</v>
      </c>
      <c r="E19" s="948">
        <v>5</v>
      </c>
      <c r="F19" s="948">
        <v>6</v>
      </c>
      <c r="G19" s="33">
        <v>7</v>
      </c>
      <c r="H19" s="948">
        <v>8</v>
      </c>
      <c r="I19" s="948">
        <v>9</v>
      </c>
      <c r="J19" s="33">
        <v>10</v>
      </c>
      <c r="K19" s="948">
        <v>11</v>
      </c>
      <c r="L19" s="33">
        <v>12</v>
      </c>
      <c r="M19" s="949">
        <v>13</v>
      </c>
    </row>
    <row r="20" spans="1:13" ht="13.15" customHeight="1" x14ac:dyDescent="0.2">
      <c r="A20" s="950" t="s">
        <v>223</v>
      </c>
      <c r="B20" s="255"/>
      <c r="C20" s="255"/>
      <c r="D20" s="3"/>
      <c r="E20" s="3"/>
      <c r="F20" s="3"/>
      <c r="G20" s="3"/>
      <c r="H20" s="3"/>
      <c r="I20" s="3"/>
      <c r="J20" s="3"/>
      <c r="K20" s="16">
        <f>+K22+K23+K24</f>
        <v>36000</v>
      </c>
      <c r="L20" s="16">
        <f>+L22+L23+L24</f>
        <v>0</v>
      </c>
      <c r="M20" s="965">
        <f>+M22+M23+M24</f>
        <v>0</v>
      </c>
    </row>
    <row r="21" spans="1:13" ht="13.15" customHeight="1" x14ac:dyDescent="0.2">
      <c r="A21" s="952" t="s">
        <v>224</v>
      </c>
      <c r="B21" s="255"/>
      <c r="C21" s="255"/>
      <c r="D21" s="4"/>
      <c r="E21" s="3"/>
      <c r="F21" s="3"/>
      <c r="G21" s="3"/>
      <c r="H21" s="3"/>
      <c r="I21" s="3"/>
      <c r="J21" s="3"/>
      <c r="K21" s="16"/>
      <c r="L21" s="16"/>
      <c r="M21" s="965"/>
    </row>
    <row r="22" spans="1:13" ht="13.15" customHeight="1" x14ac:dyDescent="0.2">
      <c r="A22" s="952" t="s">
        <v>861</v>
      </c>
      <c r="B22" s="1683">
        <v>293.75</v>
      </c>
      <c r="C22" s="1683"/>
      <c r="D22" s="3"/>
      <c r="E22" s="3">
        <v>4</v>
      </c>
      <c r="F22" s="3"/>
      <c r="G22" s="3"/>
      <c r="H22" s="3">
        <v>12</v>
      </c>
      <c r="I22" s="3"/>
      <c r="J22" s="3"/>
      <c r="K22" s="3">
        <f>+B22*H22*E22</f>
        <v>14100</v>
      </c>
      <c r="L22" s="3">
        <f t="shared" ref="L22:M28" si="0">+C22*I22*F22</f>
        <v>0</v>
      </c>
      <c r="M22" s="966">
        <f t="shared" si="0"/>
        <v>0</v>
      </c>
    </row>
    <row r="23" spans="1:13" ht="13.15" customHeight="1" x14ac:dyDescent="0.2">
      <c r="A23" s="953" t="s">
        <v>1101</v>
      </c>
      <c r="B23" s="1683">
        <v>250</v>
      </c>
      <c r="C23" s="1683"/>
      <c r="D23" s="4"/>
      <c r="E23" s="3">
        <v>7.3</v>
      </c>
      <c r="F23" s="3"/>
      <c r="G23" s="3"/>
      <c r="H23" s="3">
        <v>12</v>
      </c>
      <c r="I23" s="3"/>
      <c r="J23" s="3"/>
      <c r="K23" s="3">
        <f t="shared" ref="K23:K28" si="1">+B23*H23*E23</f>
        <v>21900</v>
      </c>
      <c r="L23" s="3">
        <f t="shared" si="0"/>
        <v>0</v>
      </c>
      <c r="M23" s="966">
        <f t="shared" si="0"/>
        <v>0</v>
      </c>
    </row>
    <row r="24" spans="1:13" ht="13.15" customHeight="1" x14ac:dyDescent="0.2">
      <c r="A24" s="953"/>
      <c r="B24" s="1683"/>
      <c r="C24" s="1683"/>
      <c r="D24" s="4"/>
      <c r="E24" s="3"/>
      <c r="F24" s="3"/>
      <c r="G24" s="3"/>
      <c r="H24" s="3"/>
      <c r="I24" s="3"/>
      <c r="J24" s="3"/>
      <c r="K24" s="3">
        <f t="shared" si="1"/>
        <v>0</v>
      </c>
      <c r="L24" s="3">
        <f t="shared" si="0"/>
        <v>0</v>
      </c>
      <c r="M24" s="966">
        <f t="shared" si="0"/>
        <v>0</v>
      </c>
    </row>
    <row r="25" spans="1:13" ht="13.15" customHeight="1" outlineLevel="1" x14ac:dyDescent="0.2">
      <c r="A25" s="950" t="s">
        <v>225</v>
      </c>
      <c r="B25" s="3"/>
      <c r="C25" s="4"/>
      <c r="D25" s="4"/>
      <c r="E25" s="3"/>
      <c r="F25" s="3"/>
      <c r="G25" s="3"/>
      <c r="H25" s="3"/>
      <c r="I25" s="3"/>
      <c r="J25" s="3"/>
      <c r="K25" s="3"/>
      <c r="L25" s="3"/>
      <c r="M25" s="966"/>
    </row>
    <row r="26" spans="1:13" ht="13.15" customHeight="1" outlineLevel="1" x14ac:dyDescent="0.2">
      <c r="A26" s="952" t="s">
        <v>224</v>
      </c>
      <c r="B26" s="3"/>
      <c r="C26" s="4"/>
      <c r="D26" s="4"/>
      <c r="E26" s="3"/>
      <c r="F26" s="3"/>
      <c r="G26" s="3"/>
      <c r="H26" s="3"/>
      <c r="I26" s="3"/>
      <c r="J26" s="3"/>
      <c r="K26" s="3">
        <f t="shared" si="1"/>
        <v>0</v>
      </c>
      <c r="L26" s="3">
        <f t="shared" si="0"/>
        <v>0</v>
      </c>
      <c r="M26" s="966">
        <f t="shared" si="0"/>
        <v>0</v>
      </c>
    </row>
    <row r="27" spans="1:13" ht="13.15" customHeight="1" outlineLevel="1" x14ac:dyDescent="0.2">
      <c r="A27" s="953"/>
      <c r="B27" s="3"/>
      <c r="C27" s="4"/>
      <c r="D27" s="4"/>
      <c r="E27" s="3"/>
      <c r="F27" s="3"/>
      <c r="G27" s="3"/>
      <c r="H27" s="3"/>
      <c r="I27" s="3"/>
      <c r="J27" s="3"/>
      <c r="K27" s="3">
        <f t="shared" si="1"/>
        <v>0</v>
      </c>
      <c r="L27" s="3">
        <f t="shared" si="0"/>
        <v>0</v>
      </c>
      <c r="M27" s="966">
        <f t="shared" si="0"/>
        <v>0</v>
      </c>
    </row>
    <row r="28" spans="1:13" ht="13.15" customHeight="1" outlineLevel="1" thickBot="1" x14ac:dyDescent="0.25">
      <c r="A28" s="967"/>
      <c r="B28" s="968"/>
      <c r="C28" s="969"/>
      <c r="D28" s="969"/>
      <c r="E28" s="968"/>
      <c r="F28" s="968"/>
      <c r="G28" s="968"/>
      <c r="H28" s="968"/>
      <c r="I28" s="968"/>
      <c r="J28" s="968"/>
      <c r="K28" s="968">
        <f t="shared" si="1"/>
        <v>0</v>
      </c>
      <c r="L28" s="968">
        <f t="shared" si="0"/>
        <v>0</v>
      </c>
      <c r="M28" s="970">
        <f t="shared" si="0"/>
        <v>0</v>
      </c>
    </row>
    <row r="29" spans="1:13" ht="12.75" customHeight="1" x14ac:dyDescent="0.2"/>
    <row r="30" spans="1:13" ht="14.25" customHeight="1" x14ac:dyDescent="0.2"/>
  </sheetData>
  <mergeCells count="29">
    <mergeCell ref="B22:C22"/>
    <mergeCell ref="B23:C23"/>
    <mergeCell ref="B24:C24"/>
    <mergeCell ref="A5:M5"/>
    <mergeCell ref="A7:N7"/>
    <mergeCell ref="A6:K6"/>
    <mergeCell ref="A8:K8"/>
    <mergeCell ref="B17:D17"/>
    <mergeCell ref="H17:J17"/>
    <mergeCell ref="A17:A18"/>
    <mergeCell ref="A15:K15"/>
    <mergeCell ref="K17:M17"/>
    <mergeCell ref="E17:G17"/>
    <mergeCell ref="H2:K2"/>
    <mergeCell ref="H1:K1"/>
    <mergeCell ref="A12:B12"/>
    <mergeCell ref="C13:E13"/>
    <mergeCell ref="F13:H13"/>
    <mergeCell ref="I11:K11"/>
    <mergeCell ref="I13:K13"/>
    <mergeCell ref="A13:B13"/>
    <mergeCell ref="C12:E12"/>
    <mergeCell ref="F12:H12"/>
    <mergeCell ref="I12:K12"/>
    <mergeCell ref="A4:K4"/>
    <mergeCell ref="C10:K10"/>
    <mergeCell ref="A10:B11"/>
    <mergeCell ref="C11:E11"/>
    <mergeCell ref="F11:H11"/>
  </mergeCells>
  <phoneticPr fontId="12" type="noConversion"/>
  <pageMargins left="0.51181102362204722" right="0.39370078740157483" top="0.74803149606299213" bottom="0.55118110236220474" header="0.31496062992125984" footer="0"/>
  <pageSetup paperSize="8" orientation="landscape" r:id="rId1"/>
  <headerFooter differentFirst="1">
    <oddHeader>&amp;C&amp;"Times New Roman,обычный"&amp;P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6">
    <tabColor theme="0"/>
    <pageSetUpPr fitToPage="1"/>
  </sheetPr>
  <dimension ref="A1:N118"/>
  <sheetViews>
    <sheetView view="pageBreakPreview" zoomScaleNormal="100" zoomScaleSheetLayoutView="100" workbookViewId="0">
      <selection activeCell="I30" sqref="I30"/>
    </sheetView>
  </sheetViews>
  <sheetFormatPr defaultColWidth="9.140625" defaultRowHeight="12.75" outlineLevelRow="2" x14ac:dyDescent="0.2"/>
  <cols>
    <col min="1" max="1" width="24.140625" style="6" customWidth="1"/>
    <col min="2" max="2" width="7.7109375" style="6" customWidth="1"/>
    <col min="3" max="3" width="13.85546875" style="6" customWidth="1"/>
    <col min="4" max="4" width="14.7109375" style="6" customWidth="1"/>
    <col min="5" max="5" width="15.42578125" style="6" customWidth="1"/>
    <col min="6" max="6" width="15.140625" style="6" customWidth="1"/>
    <col min="7" max="7" width="13.7109375" style="6" customWidth="1"/>
    <col min="8" max="8" width="14" style="6" customWidth="1"/>
    <col min="9" max="9" width="14.5703125" style="6" customWidth="1"/>
    <col min="10" max="10" width="14.85546875" style="6" customWidth="1"/>
    <col min="11" max="11" width="13.140625" style="6" customWidth="1"/>
    <col min="12" max="12" width="14" style="6" customWidth="1"/>
    <col min="13" max="13" width="13.5703125" style="6" customWidth="1"/>
    <col min="14" max="14" width="14" style="6" customWidth="1"/>
    <col min="15" max="16384" width="9.140625" style="6"/>
  </cols>
  <sheetData>
    <row r="1" spans="1:14" ht="15" customHeight="1" x14ac:dyDescent="0.25">
      <c r="A1" s="1748" t="s">
        <v>490</v>
      </c>
      <c r="B1" s="1748"/>
      <c r="C1" s="1748"/>
      <c r="D1" s="1748"/>
      <c r="E1" s="1748"/>
      <c r="F1" s="1748"/>
      <c r="G1" s="1748"/>
      <c r="H1" s="1748"/>
      <c r="I1" s="1748"/>
      <c r="J1" s="1748"/>
      <c r="K1" s="1748"/>
      <c r="L1" s="13"/>
      <c r="M1" s="13"/>
      <c r="N1" s="13"/>
    </row>
    <row r="2" spans="1:14" s="297" customFormat="1" x14ac:dyDescent="0.2">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c r="K2" s="1684"/>
      <c r="L2" s="1684"/>
      <c r="M2" s="1684"/>
      <c r="N2" s="310"/>
    </row>
    <row r="3" spans="1:14" s="297" customFormat="1" x14ac:dyDescent="0.2">
      <c r="A3" s="1686" t="str">
        <f>+'Прилож.№ 1_Раздел1'!B17</f>
        <v>14 октября</v>
      </c>
      <c r="B3" s="1686"/>
      <c r="C3" s="1686"/>
      <c r="D3" s="1686"/>
      <c r="E3" s="1686"/>
      <c r="F3" s="1686"/>
      <c r="G3" s="1686"/>
      <c r="H3" s="1686"/>
      <c r="I3" s="1686"/>
      <c r="J3" s="1686"/>
      <c r="K3" s="1686"/>
    </row>
    <row r="4" spans="1:14" ht="9.75" customHeight="1" x14ac:dyDescent="0.3">
      <c r="A4" s="69"/>
      <c r="B4" s="69"/>
      <c r="C4" s="69"/>
      <c r="D4" s="69"/>
      <c r="E4" s="69"/>
      <c r="F4" s="69"/>
      <c r="G4" s="69"/>
      <c r="H4" s="69"/>
      <c r="I4" s="69"/>
      <c r="J4" s="69"/>
      <c r="K4" s="69"/>
      <c r="L4" s="13"/>
      <c r="M4" s="13"/>
      <c r="N4" s="13"/>
    </row>
    <row r="5" spans="1:14" s="25" customFormat="1" ht="15" x14ac:dyDescent="0.25">
      <c r="A5" s="1754" t="s">
        <v>492</v>
      </c>
      <c r="B5" s="1754"/>
      <c r="C5" s="1754"/>
      <c r="D5" s="1754"/>
      <c r="E5" s="1754"/>
      <c r="F5" s="1754"/>
      <c r="G5" s="1754"/>
      <c r="H5" s="1754"/>
      <c r="I5" s="1754"/>
      <c r="J5" s="1754"/>
      <c r="K5" s="1754"/>
      <c r="L5" s="1754"/>
      <c r="M5" s="1754"/>
      <c r="N5" s="1755"/>
    </row>
    <row r="6" spans="1:14" ht="12.75" customHeight="1" thickBot="1" x14ac:dyDescent="0.25">
      <c r="A6" s="1747"/>
      <c r="B6" s="1747"/>
      <c r="C6" s="1747"/>
      <c r="D6" s="1747"/>
      <c r="E6" s="1747"/>
      <c r="F6" s="1747"/>
      <c r="G6" s="1747"/>
      <c r="H6" s="1747"/>
      <c r="I6" s="1747"/>
      <c r="J6" s="1747"/>
      <c r="K6" s="1747"/>
      <c r="L6" s="14"/>
      <c r="M6" s="14"/>
    </row>
    <row r="7" spans="1:14" x14ac:dyDescent="0.2">
      <c r="A7" s="1705" t="s">
        <v>219</v>
      </c>
      <c r="B7" s="1280"/>
      <c r="C7" s="1675" t="s">
        <v>221</v>
      </c>
      <c r="D7" s="1676"/>
      <c r="E7" s="1676"/>
      <c r="F7" s="1676"/>
      <c r="G7" s="1676"/>
      <c r="H7" s="1676"/>
      <c r="I7" s="1676"/>
      <c r="J7" s="1676"/>
      <c r="K7" s="1677"/>
    </row>
    <row r="8" spans="1:14" ht="22.5" customHeight="1" thickBot="1" x14ac:dyDescent="0.25">
      <c r="A8" s="1706"/>
      <c r="B8" s="1707"/>
      <c r="C8" s="1707" t="s">
        <v>1102</v>
      </c>
      <c r="D8" s="1707"/>
      <c r="E8" s="1707"/>
      <c r="F8" s="1707" t="s">
        <v>860</v>
      </c>
      <c r="G8" s="1707"/>
      <c r="H8" s="1707"/>
      <c r="I8" s="1707" t="s">
        <v>1046</v>
      </c>
      <c r="J8" s="1707"/>
      <c r="K8" s="1756"/>
    </row>
    <row r="9" spans="1:14" s="908" customFormat="1" ht="15" customHeight="1" x14ac:dyDescent="0.2">
      <c r="A9" s="1744">
        <v>1</v>
      </c>
      <c r="B9" s="1745"/>
      <c r="C9" s="1745">
        <v>2</v>
      </c>
      <c r="D9" s="1745"/>
      <c r="E9" s="1745"/>
      <c r="F9" s="1745">
        <v>4</v>
      </c>
      <c r="G9" s="1745"/>
      <c r="H9" s="1745"/>
      <c r="I9" s="1745">
        <v>5</v>
      </c>
      <c r="J9" s="1745"/>
      <c r="K9" s="1757"/>
    </row>
    <row r="10" spans="1:14" ht="43.15" customHeight="1" x14ac:dyDescent="0.2">
      <c r="A10" s="1742" t="s">
        <v>491</v>
      </c>
      <c r="B10" s="1743"/>
      <c r="C10" s="1717">
        <f>+I24</f>
        <v>50261798.109999999</v>
      </c>
      <c r="D10" s="1717"/>
      <c r="E10" s="1717"/>
      <c r="F10" s="1717">
        <f>+J24</f>
        <v>47624500</v>
      </c>
      <c r="G10" s="1717"/>
      <c r="H10" s="1717"/>
      <c r="I10" s="1717">
        <f>+K24</f>
        <v>48599100</v>
      </c>
      <c r="J10" s="1717"/>
      <c r="K10" s="1758"/>
    </row>
    <row r="11" spans="1:14" ht="29.25" customHeight="1" x14ac:dyDescent="0.2">
      <c r="A11" s="1742" t="s">
        <v>447</v>
      </c>
      <c r="B11" s="1743"/>
      <c r="C11" s="1717">
        <f>+I36</f>
        <v>24988428</v>
      </c>
      <c r="D11" s="1718"/>
      <c r="E11" s="1718"/>
      <c r="F11" s="1717">
        <f>+J36</f>
        <v>0</v>
      </c>
      <c r="G11" s="1718"/>
      <c r="H11" s="1718"/>
      <c r="I11" s="1717">
        <f>+K36</f>
        <v>0</v>
      </c>
      <c r="J11" s="1718"/>
      <c r="K11" s="1719"/>
    </row>
    <row r="12" spans="1:14" ht="24.75" customHeight="1" x14ac:dyDescent="0.2">
      <c r="A12" s="1742" t="s">
        <v>495</v>
      </c>
      <c r="B12" s="1743"/>
      <c r="C12" s="1717">
        <f>+I55</f>
        <v>6532688</v>
      </c>
      <c r="D12" s="1718"/>
      <c r="E12" s="1718"/>
      <c r="F12" s="1717">
        <f>+J55</f>
        <v>0</v>
      </c>
      <c r="G12" s="1718"/>
      <c r="H12" s="1718"/>
      <c r="I12" s="1717">
        <f>+K55</f>
        <v>0</v>
      </c>
      <c r="J12" s="1718"/>
      <c r="K12" s="1719"/>
    </row>
    <row r="13" spans="1:14" ht="18.600000000000001" customHeight="1" x14ac:dyDescent="0.2">
      <c r="A13" s="1742" t="str">
        <f>+'Прилож.№ 1_Раздел1'!A46</f>
        <v>доходы от компенсации затрат</v>
      </c>
      <c r="B13" s="1743"/>
      <c r="C13" s="1717">
        <f>+F72</f>
        <v>0</v>
      </c>
      <c r="D13" s="1718"/>
      <c r="E13" s="1718"/>
      <c r="F13" s="1717">
        <f>+H72</f>
        <v>0</v>
      </c>
      <c r="G13" s="1718"/>
      <c r="H13" s="1718"/>
      <c r="I13" s="1717">
        <f>+J72</f>
        <v>0</v>
      </c>
      <c r="J13" s="1718"/>
      <c r="K13" s="1719"/>
    </row>
    <row r="14" spans="1:14" ht="31.15" customHeight="1" x14ac:dyDescent="0.2">
      <c r="A14" s="1742" t="str">
        <f>+'Прилож.№ 1_Раздел1'!A47</f>
        <v>доходы по условным арендным платежам</v>
      </c>
      <c r="B14" s="1743"/>
      <c r="C14" s="1717">
        <v>7200</v>
      </c>
      <c r="D14" s="1718"/>
      <c r="E14" s="1718"/>
      <c r="F14" s="1717">
        <f>+J80</f>
        <v>0</v>
      </c>
      <c r="G14" s="1718"/>
      <c r="H14" s="1718"/>
      <c r="I14" s="1717">
        <f>+K80</f>
        <v>0</v>
      </c>
      <c r="J14" s="1718"/>
      <c r="K14" s="1719"/>
    </row>
    <row r="15" spans="1:14" ht="38.25" customHeight="1" x14ac:dyDescent="0.2">
      <c r="A15" s="1742" t="str">
        <f>+'Прилож.№ 1_Раздел1'!A48</f>
        <v xml:space="preserve"> доходы от возмещений Фондом социального страхования Российской Федерации расходов</v>
      </c>
      <c r="B15" s="1743"/>
      <c r="C15" s="1717">
        <f>+I81</f>
        <v>0</v>
      </c>
      <c r="D15" s="1718"/>
      <c r="E15" s="1718"/>
      <c r="F15" s="1717">
        <f>+J81</f>
        <v>0</v>
      </c>
      <c r="G15" s="1718"/>
      <c r="H15" s="1718"/>
      <c r="I15" s="1717">
        <f>+K81</f>
        <v>0</v>
      </c>
      <c r="J15" s="1718"/>
      <c r="K15" s="1719"/>
    </row>
    <row r="16" spans="1:14" ht="24.75" customHeight="1" thickBot="1" x14ac:dyDescent="0.25">
      <c r="A16" s="1714" t="s">
        <v>354</v>
      </c>
      <c r="B16" s="1715"/>
      <c r="C16" s="1716">
        <f>SUM(C10:E15)</f>
        <v>81790114.109999999</v>
      </c>
      <c r="D16" s="1707"/>
      <c r="E16" s="1707"/>
      <c r="F16" s="1716">
        <f t="shared" ref="F16" si="0">SUM(F10:H15)</f>
        <v>47624500</v>
      </c>
      <c r="G16" s="1707"/>
      <c r="H16" s="1707"/>
      <c r="I16" s="1716">
        <f t="shared" ref="I16" si="1">SUM(I10:K15)</f>
        <v>48599100</v>
      </c>
      <c r="J16" s="1707"/>
      <c r="K16" s="1756"/>
    </row>
    <row r="17" spans="1:13" ht="7.15" customHeight="1" x14ac:dyDescent="0.2">
      <c r="A17" s="12"/>
      <c r="B17" s="12"/>
      <c r="C17" s="999"/>
      <c r="D17" s="1000"/>
      <c r="E17" s="1000"/>
      <c r="F17" s="999"/>
      <c r="G17" s="1000"/>
      <c r="H17" s="1000"/>
      <c r="I17" s="999"/>
      <c r="J17" s="1000"/>
      <c r="K17" s="1000"/>
    </row>
    <row r="18" spans="1:13" ht="13.15" customHeight="1" x14ac:dyDescent="0.2">
      <c r="A18" s="1687" t="s">
        <v>493</v>
      </c>
      <c r="B18" s="1687"/>
      <c r="C18" s="1687"/>
      <c r="D18" s="1687"/>
      <c r="E18" s="1687"/>
      <c r="F18" s="1687"/>
      <c r="G18" s="1687"/>
      <c r="H18" s="1687"/>
      <c r="I18" s="1687"/>
      <c r="J18" s="1687"/>
      <c r="K18" s="1687"/>
      <c r="L18" s="21"/>
      <c r="M18" s="21"/>
    </row>
    <row r="19" spans="1:13" ht="15.6" customHeight="1" x14ac:dyDescent="0.2">
      <c r="A19" s="12" t="s">
        <v>353</v>
      </c>
      <c r="B19" s="12"/>
      <c r="C19" s="12"/>
      <c r="D19" s="12"/>
      <c r="E19" s="12"/>
      <c r="F19" s="12"/>
      <c r="G19" s="12"/>
      <c r="H19" s="12"/>
      <c r="I19" s="12"/>
      <c r="J19" s="12"/>
      <c r="K19" s="12"/>
      <c r="L19" s="12"/>
      <c r="M19" s="12"/>
    </row>
    <row r="20" spans="1:13" ht="16.149999999999999" customHeight="1" thickBot="1" x14ac:dyDescent="0.25">
      <c r="A20" s="1723" t="s">
        <v>822</v>
      </c>
      <c r="B20" s="1723"/>
      <c r="C20" s="1723"/>
      <c r="D20" s="1723"/>
      <c r="E20" s="1723"/>
      <c r="F20" s="1723"/>
      <c r="G20" s="1723"/>
      <c r="H20" s="1723"/>
      <c r="I20" s="1723"/>
      <c r="J20" s="1723"/>
      <c r="K20" s="1723"/>
      <c r="L20" s="21"/>
      <c r="M20" s="21"/>
    </row>
    <row r="21" spans="1:13" ht="35.25" customHeight="1" x14ac:dyDescent="0.2">
      <c r="A21" s="1678" t="s">
        <v>494</v>
      </c>
      <c r="B21" s="1679"/>
      <c r="C21" s="1679"/>
      <c r="D21" s="1679"/>
      <c r="E21" s="1749"/>
      <c r="F21" s="1675" t="s">
        <v>195</v>
      </c>
      <c r="G21" s="1676"/>
      <c r="H21" s="1688"/>
      <c r="I21" s="1690" t="s">
        <v>196</v>
      </c>
      <c r="J21" s="1691"/>
      <c r="K21" s="1692"/>
    </row>
    <row r="22" spans="1:13" ht="18" customHeight="1" thickBot="1" x14ac:dyDescent="0.25">
      <c r="A22" s="1680"/>
      <c r="B22" s="1681"/>
      <c r="C22" s="1681"/>
      <c r="D22" s="1681"/>
      <c r="E22" s="1750"/>
      <c r="F22" s="946" t="s">
        <v>859</v>
      </c>
      <c r="G22" s="946" t="s">
        <v>860</v>
      </c>
      <c r="H22" s="946" t="s">
        <v>1046</v>
      </c>
      <c r="I22" s="946" t="s">
        <v>859</v>
      </c>
      <c r="J22" s="946" t="s">
        <v>860</v>
      </c>
      <c r="K22" s="947" t="s">
        <v>1046</v>
      </c>
    </row>
    <row r="23" spans="1:13" s="908" customFormat="1" ht="11.25" x14ac:dyDescent="0.2">
      <c r="A23" s="1751">
        <v>1</v>
      </c>
      <c r="B23" s="1752"/>
      <c r="C23" s="1752"/>
      <c r="D23" s="1752"/>
      <c r="E23" s="1753"/>
      <c r="F23" s="33">
        <v>2</v>
      </c>
      <c r="G23" s="948">
        <v>3</v>
      </c>
      <c r="H23" s="33">
        <v>4</v>
      </c>
      <c r="I23" s="948">
        <v>5</v>
      </c>
      <c r="J23" s="33">
        <v>6</v>
      </c>
      <c r="K23" s="949">
        <v>7</v>
      </c>
    </row>
    <row r="24" spans="1:13" x14ac:dyDescent="0.2">
      <c r="A24" s="1746" t="s">
        <v>959</v>
      </c>
      <c r="B24" s="1697"/>
      <c r="C24" s="1697"/>
      <c r="D24" s="1697"/>
      <c r="E24" s="1698"/>
      <c r="F24" s="3">
        <v>348195</v>
      </c>
      <c r="G24" s="3">
        <v>348195</v>
      </c>
      <c r="H24" s="3">
        <v>348195</v>
      </c>
      <c r="I24" s="1736">
        <v>50261798.109999999</v>
      </c>
      <c r="J24" s="1736">
        <v>47624500</v>
      </c>
      <c r="K24" s="1739">
        <v>48599100</v>
      </c>
    </row>
    <row r="25" spans="1:13" ht="51" customHeight="1" x14ac:dyDescent="0.2">
      <c r="A25" s="1746" t="s">
        <v>960</v>
      </c>
      <c r="B25" s="1697"/>
      <c r="C25" s="1697"/>
      <c r="D25" s="1697"/>
      <c r="E25" s="1698"/>
      <c r="F25" s="3">
        <v>300</v>
      </c>
      <c r="G25" s="3">
        <v>300</v>
      </c>
      <c r="H25" s="3">
        <v>300</v>
      </c>
      <c r="I25" s="1737"/>
      <c r="J25" s="1737"/>
      <c r="K25" s="1740"/>
    </row>
    <row r="26" spans="1:13" ht="13.5" thickBot="1" x14ac:dyDescent="0.25">
      <c r="A26" s="1720" t="s">
        <v>252</v>
      </c>
      <c r="B26" s="1721"/>
      <c r="C26" s="1721"/>
      <c r="D26" s="1721"/>
      <c r="E26" s="1722"/>
      <c r="F26" s="945"/>
      <c r="G26" s="945"/>
      <c r="H26" s="945"/>
      <c r="I26" s="1738"/>
      <c r="J26" s="1738"/>
      <c r="K26" s="1741"/>
      <c r="L26" s="9"/>
      <c r="M26" s="18"/>
    </row>
    <row r="27" spans="1:13" x14ac:dyDescent="0.2">
      <c r="A27" s="73"/>
      <c r="B27" s="73"/>
      <c r="C27" s="73"/>
      <c r="D27" s="73"/>
      <c r="E27" s="73"/>
      <c r="F27" s="74"/>
      <c r="G27" s="74"/>
      <c r="H27" s="74"/>
      <c r="I27" s="75"/>
      <c r="J27" s="75"/>
      <c r="K27" s="75"/>
      <c r="L27" s="9"/>
      <c r="M27" s="18"/>
    </row>
    <row r="28" spans="1:13" ht="13.9" customHeight="1" thickBot="1" x14ac:dyDescent="0.25">
      <c r="A28" s="1723" t="s">
        <v>821</v>
      </c>
      <c r="B28" s="1723"/>
      <c r="C28" s="1723"/>
      <c r="D28" s="1723"/>
      <c r="E28" s="1723"/>
      <c r="F28" s="1723"/>
      <c r="G28" s="1723"/>
      <c r="H28" s="1723"/>
      <c r="I28" s="1723"/>
      <c r="J28" s="1723"/>
      <c r="K28" s="1723"/>
      <c r="L28" s="21"/>
      <c r="M28" s="21"/>
    </row>
    <row r="29" spans="1:13" s="13" customFormat="1" ht="35.25" customHeight="1" x14ac:dyDescent="0.2">
      <c r="A29" s="1678" t="s">
        <v>193</v>
      </c>
      <c r="B29" s="1730" t="s">
        <v>220</v>
      </c>
      <c r="C29" s="1675" t="s">
        <v>194</v>
      </c>
      <c r="D29" s="1676"/>
      <c r="E29" s="1688"/>
      <c r="F29" s="1675" t="s">
        <v>195</v>
      </c>
      <c r="G29" s="1676"/>
      <c r="H29" s="1688"/>
      <c r="I29" s="1690" t="s">
        <v>196</v>
      </c>
      <c r="J29" s="1691"/>
      <c r="K29" s="1692"/>
    </row>
    <row r="30" spans="1:13" s="13" customFormat="1" ht="13.5" thickBot="1" x14ac:dyDescent="0.25">
      <c r="A30" s="1680"/>
      <c r="B30" s="1734"/>
      <c r="C30" s="946" t="s">
        <v>859</v>
      </c>
      <c r="D30" s="958" t="s">
        <v>860</v>
      </c>
      <c r="E30" s="946" t="s">
        <v>1046</v>
      </c>
      <c r="F30" s="946" t="s">
        <v>859</v>
      </c>
      <c r="G30" s="958" t="s">
        <v>860</v>
      </c>
      <c r="H30" s="946" t="s">
        <v>1046</v>
      </c>
      <c r="I30" s="946" t="s">
        <v>859</v>
      </c>
      <c r="J30" s="958" t="s">
        <v>860</v>
      </c>
      <c r="K30" s="947" t="s">
        <v>1046</v>
      </c>
    </row>
    <row r="31" spans="1:13" x14ac:dyDescent="0.2">
      <c r="A31" s="959">
        <v>1</v>
      </c>
      <c r="B31" s="948">
        <v>2</v>
      </c>
      <c r="C31" s="948">
        <v>3</v>
      </c>
      <c r="D31" s="948">
        <v>4</v>
      </c>
      <c r="E31" s="948">
        <v>5</v>
      </c>
      <c r="F31" s="33">
        <v>6</v>
      </c>
      <c r="G31" s="948">
        <v>7</v>
      </c>
      <c r="H31" s="33">
        <v>8</v>
      </c>
      <c r="I31" s="948">
        <v>9</v>
      </c>
      <c r="J31" s="33">
        <v>10</v>
      </c>
      <c r="K31" s="949">
        <v>11</v>
      </c>
    </row>
    <row r="32" spans="1:13" ht="165.75" x14ac:dyDescent="0.2">
      <c r="A32" s="952" t="s">
        <v>1195</v>
      </c>
      <c r="B32" s="2"/>
      <c r="C32" s="3">
        <v>1400</v>
      </c>
      <c r="D32" s="3"/>
      <c r="E32" s="3"/>
      <c r="F32" s="3">
        <v>17719</v>
      </c>
      <c r="G32" s="3"/>
      <c r="H32" s="3"/>
      <c r="I32" s="17">
        <f t="shared" ref="I32:K35" si="2">+C32*F32</f>
        <v>24806600</v>
      </c>
      <c r="J32" s="17">
        <f t="shared" si="2"/>
        <v>0</v>
      </c>
      <c r="K32" s="951">
        <f t="shared" si="2"/>
        <v>0</v>
      </c>
    </row>
    <row r="33" spans="1:14" ht="25.5" x14ac:dyDescent="0.2">
      <c r="A33" s="952" t="s">
        <v>1194</v>
      </c>
      <c r="B33" s="2"/>
      <c r="C33" s="3">
        <v>1354</v>
      </c>
      <c r="D33" s="4"/>
      <c r="E33" s="4"/>
      <c r="F33" s="3">
        <v>100</v>
      </c>
      <c r="G33" s="3"/>
      <c r="H33" s="3"/>
      <c r="I33" s="17">
        <f t="shared" si="2"/>
        <v>135400</v>
      </c>
      <c r="J33" s="17">
        <f t="shared" si="2"/>
        <v>0</v>
      </c>
      <c r="K33" s="951">
        <f t="shared" si="2"/>
        <v>0</v>
      </c>
    </row>
    <row r="34" spans="1:14" ht="25.5" x14ac:dyDescent="0.2">
      <c r="A34" s="952" t="s">
        <v>1259</v>
      </c>
      <c r="B34" s="2"/>
      <c r="C34" s="3">
        <v>23214</v>
      </c>
      <c r="D34" s="3"/>
      <c r="E34" s="3"/>
      <c r="F34" s="3">
        <v>2</v>
      </c>
      <c r="G34" s="3"/>
      <c r="H34" s="3"/>
      <c r="I34" s="17">
        <f t="shared" si="2"/>
        <v>46428</v>
      </c>
      <c r="J34" s="17">
        <f t="shared" si="2"/>
        <v>0</v>
      </c>
      <c r="K34" s="951">
        <f t="shared" si="2"/>
        <v>0</v>
      </c>
    </row>
    <row r="35" spans="1:14" x14ac:dyDescent="0.2">
      <c r="A35" s="953"/>
      <c r="B35" s="2"/>
      <c r="C35" s="3"/>
      <c r="D35" s="4"/>
      <c r="E35" s="4"/>
      <c r="F35" s="3"/>
      <c r="G35" s="3"/>
      <c r="H35" s="3"/>
      <c r="I35" s="17">
        <f t="shared" si="2"/>
        <v>0</v>
      </c>
      <c r="J35" s="17">
        <f t="shared" si="2"/>
        <v>0</v>
      </c>
      <c r="K35" s="951">
        <f t="shared" si="2"/>
        <v>0</v>
      </c>
    </row>
    <row r="36" spans="1:14" ht="13.5" thickBot="1" x14ac:dyDescent="0.25">
      <c r="A36" s="954" t="s">
        <v>252</v>
      </c>
      <c r="B36" s="955"/>
      <c r="C36" s="945"/>
      <c r="D36" s="945"/>
      <c r="E36" s="945"/>
      <c r="F36" s="945"/>
      <c r="G36" s="945"/>
      <c r="H36" s="945"/>
      <c r="I36" s="956">
        <f>SUM(I32:I35)</f>
        <v>24988428</v>
      </c>
      <c r="J36" s="956">
        <f>SUM(J32:J35)</f>
        <v>0</v>
      </c>
      <c r="K36" s="957">
        <f>SUM(K32:K35)</f>
        <v>0</v>
      </c>
      <c r="L36" s="9"/>
      <c r="M36" s="18"/>
    </row>
    <row r="37" spans="1:14" x14ac:dyDescent="0.2">
      <c r="A37" s="1733" t="s">
        <v>197</v>
      </c>
      <c r="B37" s="1733"/>
      <c r="C37" s="1733"/>
      <c r="D37" s="1733"/>
      <c r="E37" s="1733"/>
      <c r="F37" s="1733"/>
      <c r="G37" s="1733"/>
      <c r="H37" s="1733"/>
      <c r="I37" s="1733"/>
      <c r="J37" s="1733"/>
      <c r="K37" s="1733"/>
      <c r="L37" s="1733"/>
      <c r="M37" s="1733"/>
    </row>
    <row r="38" spans="1:14" ht="6.75" customHeight="1" x14ac:dyDescent="0.2">
      <c r="A38" s="12"/>
      <c r="B38" s="12"/>
      <c r="C38" s="12"/>
      <c r="D38" s="12"/>
      <c r="E38" s="12"/>
      <c r="F38" s="12"/>
      <c r="G38" s="12"/>
      <c r="H38" s="12"/>
      <c r="I38" s="12"/>
      <c r="J38" s="12"/>
      <c r="K38" s="12"/>
      <c r="L38" s="12"/>
      <c r="M38" s="12"/>
      <c r="N38" s="12"/>
    </row>
    <row r="39" spans="1:14" ht="17.25" customHeight="1" x14ac:dyDescent="0.2">
      <c r="A39" s="1335" t="s">
        <v>198</v>
      </c>
      <c r="B39" s="1335"/>
      <c r="C39" s="1335"/>
      <c r="D39" s="1335"/>
      <c r="E39" s="1335"/>
      <c r="F39" s="1335"/>
      <c r="G39" s="1335"/>
      <c r="H39" s="1335"/>
      <c r="I39" s="1335"/>
      <c r="J39" s="1335"/>
      <c r="K39" s="1335"/>
      <c r="L39" s="1335"/>
      <c r="M39" s="1335"/>
      <c r="N39" s="1735"/>
    </row>
    <row r="40" spans="1:14" ht="6.75" customHeight="1" x14ac:dyDescent="0.2">
      <c r="A40" s="19"/>
      <c r="B40" s="19"/>
      <c r="C40" s="19"/>
      <c r="D40" s="19"/>
      <c r="E40" s="19"/>
      <c r="F40" s="19"/>
      <c r="G40" s="19"/>
      <c r="H40" s="19"/>
      <c r="I40" s="19"/>
      <c r="J40" s="19"/>
      <c r="K40" s="19"/>
      <c r="L40" s="19"/>
      <c r="M40" s="19"/>
    </row>
    <row r="41" spans="1:14" ht="18" customHeight="1" x14ac:dyDescent="0.2">
      <c r="A41" s="1732" t="s">
        <v>199</v>
      </c>
      <c r="B41" s="1732"/>
      <c r="C41" s="1732" t="s">
        <v>200</v>
      </c>
      <c r="D41" s="1732"/>
      <c r="E41" s="1732"/>
      <c r="F41" s="1718" t="s">
        <v>201</v>
      </c>
      <c r="G41" s="1718"/>
      <c r="H41" s="1718"/>
      <c r="I41" s="1718"/>
      <c r="J41" s="1718"/>
      <c r="K41" s="1718"/>
      <c r="L41" s="11"/>
      <c r="M41" s="11"/>
    </row>
    <row r="42" spans="1:14" ht="7.5" customHeight="1" x14ac:dyDescent="0.2">
      <c r="A42" s="1732">
        <v>1</v>
      </c>
      <c r="B42" s="1732"/>
      <c r="C42" s="1732">
        <v>2</v>
      </c>
      <c r="D42" s="1732"/>
      <c r="E42" s="1732"/>
      <c r="F42" s="1718">
        <v>3</v>
      </c>
      <c r="G42" s="1718"/>
      <c r="H42" s="1718"/>
      <c r="I42" s="1718"/>
      <c r="J42" s="1718"/>
      <c r="K42" s="1718"/>
      <c r="L42" s="11"/>
      <c r="M42" s="11"/>
    </row>
    <row r="43" spans="1:14" s="1196" customFormat="1" ht="85.9" customHeight="1" x14ac:dyDescent="0.2">
      <c r="A43" s="1718"/>
      <c r="B43" s="1718"/>
      <c r="C43" s="1718"/>
      <c r="D43" s="1718"/>
      <c r="E43" s="1718"/>
      <c r="F43" s="1718"/>
      <c r="G43" s="1718"/>
      <c r="H43" s="1718"/>
      <c r="I43" s="1718"/>
      <c r="J43" s="1718"/>
      <c r="K43" s="1718"/>
      <c r="L43" s="11"/>
      <c r="M43" s="11"/>
    </row>
    <row r="44" spans="1:14" x14ac:dyDescent="0.2">
      <c r="A44" s="1732"/>
      <c r="B44" s="1732"/>
      <c r="C44" s="1732"/>
      <c r="D44" s="1732"/>
      <c r="E44" s="1732"/>
      <c r="F44" s="1718"/>
      <c r="G44" s="1718"/>
      <c r="H44" s="1718"/>
      <c r="I44" s="1718"/>
      <c r="J44" s="1718"/>
      <c r="K44" s="1718"/>
      <c r="L44" s="11"/>
      <c r="M44" s="11"/>
    </row>
    <row r="45" spans="1:14" x14ac:dyDescent="0.2">
      <c r="A45" s="1728"/>
      <c r="B45" s="1728"/>
      <c r="C45" s="1732"/>
      <c r="D45" s="1732"/>
      <c r="E45" s="1732"/>
      <c r="F45" s="1718"/>
      <c r="G45" s="1718"/>
      <c r="H45" s="1718"/>
      <c r="I45" s="1718"/>
      <c r="J45" s="1718"/>
      <c r="K45" s="1718"/>
      <c r="L45" s="11"/>
      <c r="M45" s="11"/>
    </row>
    <row r="46" spans="1:14" ht="20.45" customHeight="1" outlineLevel="1" x14ac:dyDescent="0.2">
      <c r="A46" s="1711" t="s">
        <v>820</v>
      </c>
      <c r="B46" s="1711"/>
      <c r="C46" s="1711"/>
      <c r="D46" s="1711"/>
      <c r="E46" s="1711"/>
      <c r="F46" s="1711"/>
      <c r="G46" s="1711"/>
      <c r="H46" s="1711"/>
      <c r="I46" s="1711"/>
      <c r="J46" s="1711"/>
      <c r="K46" s="1711"/>
      <c r="L46" s="21"/>
      <c r="M46" s="21"/>
    </row>
    <row r="47" spans="1:14" ht="17.25" customHeight="1" outlineLevel="1" thickBot="1" x14ac:dyDescent="0.25">
      <c r="A47" s="12" t="s">
        <v>353</v>
      </c>
      <c r="B47" s="12"/>
      <c r="C47" s="12"/>
      <c r="D47" s="12"/>
      <c r="E47" s="12"/>
      <c r="F47" s="12"/>
      <c r="G47" s="12"/>
      <c r="H47" s="12"/>
      <c r="I47" s="12"/>
      <c r="J47" s="12"/>
      <c r="K47" s="12"/>
      <c r="L47" s="12"/>
      <c r="M47" s="12"/>
    </row>
    <row r="48" spans="1:14" ht="35.25" customHeight="1" outlineLevel="1" x14ac:dyDescent="0.2">
      <c r="A48" s="1678" t="s">
        <v>193</v>
      </c>
      <c r="B48" s="1730" t="s">
        <v>220</v>
      </c>
      <c r="C48" s="1675" t="s">
        <v>194</v>
      </c>
      <c r="D48" s="1676"/>
      <c r="E48" s="1688"/>
      <c r="F48" s="1675" t="s">
        <v>253</v>
      </c>
      <c r="G48" s="1676"/>
      <c r="H48" s="1688"/>
      <c r="I48" s="1690" t="s">
        <v>196</v>
      </c>
      <c r="J48" s="1691"/>
      <c r="K48" s="1692"/>
    </row>
    <row r="49" spans="1:14" outlineLevel="1" x14ac:dyDescent="0.2">
      <c r="A49" s="1729"/>
      <c r="B49" s="1731"/>
      <c r="C49" s="801" t="s">
        <v>859</v>
      </c>
      <c r="D49" s="802" t="s">
        <v>860</v>
      </c>
      <c r="E49" s="801" t="s">
        <v>1046</v>
      </c>
      <c r="F49" s="801" t="s">
        <v>859</v>
      </c>
      <c r="G49" s="802" t="s">
        <v>860</v>
      </c>
      <c r="H49" s="801" t="s">
        <v>1046</v>
      </c>
      <c r="I49" s="801" t="s">
        <v>859</v>
      </c>
      <c r="J49" s="802" t="s">
        <v>860</v>
      </c>
      <c r="K49" s="803" t="s">
        <v>1046</v>
      </c>
    </row>
    <row r="50" spans="1:14" s="908" customFormat="1" ht="11.25" outlineLevel="1" x14ac:dyDescent="0.2">
      <c r="A50" s="960">
        <v>1</v>
      </c>
      <c r="B50" s="805">
        <v>2</v>
      </c>
      <c r="C50" s="805">
        <v>3</v>
      </c>
      <c r="D50" s="805">
        <v>4</v>
      </c>
      <c r="E50" s="805">
        <v>5</v>
      </c>
      <c r="F50" s="961">
        <v>6</v>
      </c>
      <c r="G50" s="805">
        <v>7</v>
      </c>
      <c r="H50" s="961">
        <v>8</v>
      </c>
      <c r="I50" s="805">
        <v>9</v>
      </c>
      <c r="J50" s="961">
        <v>10</v>
      </c>
      <c r="K50" s="806">
        <v>11</v>
      </c>
    </row>
    <row r="51" spans="1:14" ht="25.5" outlineLevel="1" x14ac:dyDescent="0.2">
      <c r="A51" s="950" t="s">
        <v>823</v>
      </c>
      <c r="B51" s="2"/>
      <c r="C51" s="3"/>
      <c r="D51" s="3"/>
      <c r="E51" s="3"/>
      <c r="F51" s="3"/>
      <c r="G51" s="3"/>
      <c r="H51" s="3"/>
      <c r="I51" s="17">
        <f t="shared" ref="I51:K54" si="3">+C51*F51</f>
        <v>0</v>
      </c>
      <c r="J51" s="17">
        <f t="shared" si="3"/>
        <v>0</v>
      </c>
      <c r="K51" s="951">
        <f t="shared" si="3"/>
        <v>0</v>
      </c>
    </row>
    <row r="52" spans="1:14" ht="25.5" outlineLevel="1" x14ac:dyDescent="0.2">
      <c r="A52" s="950" t="s">
        <v>823</v>
      </c>
      <c r="B52" s="2"/>
      <c r="C52" s="3"/>
      <c r="D52" s="3"/>
      <c r="E52" s="3"/>
      <c r="F52" s="3"/>
      <c r="G52" s="3"/>
      <c r="H52" s="3"/>
      <c r="I52" s="17">
        <f t="shared" si="3"/>
        <v>0</v>
      </c>
      <c r="J52" s="17">
        <f t="shared" si="3"/>
        <v>0</v>
      </c>
      <c r="K52" s="951">
        <f t="shared" si="3"/>
        <v>0</v>
      </c>
    </row>
    <row r="53" spans="1:14" outlineLevel="1" x14ac:dyDescent="0.2">
      <c r="A53" s="950" t="s">
        <v>667</v>
      </c>
      <c r="B53" s="2"/>
      <c r="C53" s="3">
        <v>5812</v>
      </c>
      <c r="D53" s="3"/>
      <c r="E53" s="3"/>
      <c r="F53" s="3">
        <v>1124</v>
      </c>
      <c r="G53" s="3"/>
      <c r="H53" s="3"/>
      <c r="I53" s="17">
        <f t="shared" si="3"/>
        <v>6532688</v>
      </c>
      <c r="J53" s="17">
        <f t="shared" si="3"/>
        <v>0</v>
      </c>
      <c r="K53" s="951">
        <f t="shared" si="3"/>
        <v>0</v>
      </c>
    </row>
    <row r="54" spans="1:14" outlineLevel="1" x14ac:dyDescent="0.2">
      <c r="A54" s="953"/>
      <c r="B54" s="2"/>
      <c r="C54" s="3"/>
      <c r="D54" s="4"/>
      <c r="E54" s="4"/>
      <c r="F54" s="3"/>
      <c r="G54" s="3"/>
      <c r="H54" s="3"/>
      <c r="I54" s="17">
        <f t="shared" si="3"/>
        <v>0</v>
      </c>
      <c r="J54" s="17">
        <f t="shared" si="3"/>
        <v>0</v>
      </c>
      <c r="K54" s="951">
        <f t="shared" si="3"/>
        <v>0</v>
      </c>
    </row>
    <row r="55" spans="1:14" s="79" customFormat="1" ht="13.5" outlineLevel="1" thickBot="1" x14ac:dyDescent="0.25">
      <c r="A55" s="954" t="s">
        <v>252</v>
      </c>
      <c r="B55" s="955"/>
      <c r="C55" s="945"/>
      <c r="D55" s="945"/>
      <c r="E55" s="945"/>
      <c r="F55" s="945"/>
      <c r="G55" s="945"/>
      <c r="H55" s="945"/>
      <c r="I55" s="956">
        <f>SUM(I51:I54)</f>
        <v>6532688</v>
      </c>
      <c r="J55" s="956">
        <f>SUM(J51:J54)</f>
        <v>0</v>
      </c>
      <c r="K55" s="957">
        <f>SUM(K51:K54)</f>
        <v>0</v>
      </c>
      <c r="L55" s="77"/>
      <c r="M55" s="78"/>
    </row>
    <row r="56" spans="1:14" outlineLevel="1" x14ac:dyDescent="0.2">
      <c r="A56" s="1733" t="s">
        <v>197</v>
      </c>
      <c r="B56" s="1733"/>
      <c r="C56" s="1733"/>
      <c r="D56" s="1733"/>
      <c r="E56" s="1733"/>
      <c r="F56" s="1733"/>
      <c r="G56" s="1733"/>
      <c r="H56" s="1733"/>
      <c r="I56" s="1733"/>
      <c r="J56" s="1733"/>
      <c r="K56" s="1733"/>
      <c r="L56" s="1733"/>
      <c r="M56" s="1733"/>
    </row>
    <row r="57" spans="1:14" ht="6.75" customHeight="1" outlineLevel="1" x14ac:dyDescent="0.2">
      <c r="A57" s="12"/>
      <c r="B57" s="12"/>
      <c r="C57" s="12"/>
      <c r="D57" s="12"/>
      <c r="E57" s="12"/>
      <c r="F57" s="12"/>
      <c r="G57" s="12"/>
      <c r="H57" s="12"/>
      <c r="I57" s="12"/>
      <c r="J57" s="12"/>
      <c r="K57" s="12"/>
      <c r="L57" s="12"/>
      <c r="M57" s="12"/>
      <c r="N57" s="12"/>
    </row>
    <row r="58" spans="1:14" ht="17.25" customHeight="1" outlineLevel="1" x14ac:dyDescent="0.2">
      <c r="A58" s="1335" t="s">
        <v>198</v>
      </c>
      <c r="B58" s="1335"/>
      <c r="C58" s="1335"/>
      <c r="D58" s="1335"/>
      <c r="E58" s="1335"/>
      <c r="F58" s="1335"/>
      <c r="G58" s="1335"/>
      <c r="H58" s="1335"/>
      <c r="I58" s="1335"/>
      <c r="J58" s="1335"/>
      <c r="K58" s="1335"/>
      <c r="L58" s="1335"/>
      <c r="M58" s="1335"/>
      <c r="N58" s="1735"/>
    </row>
    <row r="59" spans="1:14" ht="6.75" customHeight="1" outlineLevel="1" x14ac:dyDescent="0.2">
      <c r="A59" s="19"/>
      <c r="B59" s="19"/>
      <c r="C59" s="19"/>
      <c r="D59" s="19"/>
      <c r="E59" s="19"/>
      <c r="F59" s="19"/>
      <c r="G59" s="19"/>
      <c r="H59" s="19"/>
      <c r="I59" s="19"/>
      <c r="J59" s="19"/>
      <c r="K59" s="19"/>
      <c r="L59" s="19"/>
      <c r="M59" s="19"/>
    </row>
    <row r="60" spans="1:14" ht="21" customHeight="1" outlineLevel="1" x14ac:dyDescent="0.2">
      <c r="A60" s="1732" t="s">
        <v>199</v>
      </c>
      <c r="B60" s="1732"/>
      <c r="C60" s="1732" t="s">
        <v>200</v>
      </c>
      <c r="D60" s="1732"/>
      <c r="E60" s="1732"/>
      <c r="F60" s="1718" t="s">
        <v>201</v>
      </c>
      <c r="G60" s="1718"/>
      <c r="H60" s="1718"/>
      <c r="I60" s="1718"/>
      <c r="J60" s="1718"/>
      <c r="K60" s="1718"/>
      <c r="L60" s="11"/>
      <c r="M60" s="11"/>
    </row>
    <row r="61" spans="1:14" ht="9.75" customHeight="1" outlineLevel="1" x14ac:dyDescent="0.2">
      <c r="A61" s="1732">
        <v>1</v>
      </c>
      <c r="B61" s="1732"/>
      <c r="C61" s="1732">
        <v>2</v>
      </c>
      <c r="D61" s="1732"/>
      <c r="E61" s="1732"/>
      <c r="F61" s="1718">
        <v>3</v>
      </c>
      <c r="G61" s="1718"/>
      <c r="H61" s="1718"/>
      <c r="I61" s="1718"/>
      <c r="J61" s="1718"/>
      <c r="K61" s="1718"/>
      <c r="L61" s="11"/>
      <c r="M61" s="11"/>
    </row>
    <row r="62" spans="1:14" s="1196" customFormat="1" ht="66.599999999999994" customHeight="1" outlineLevel="1" x14ac:dyDescent="0.2">
      <c r="A62" s="1718" t="s">
        <v>1042</v>
      </c>
      <c r="B62" s="1718"/>
      <c r="C62" s="1718" t="s">
        <v>1258</v>
      </c>
      <c r="D62" s="1718"/>
      <c r="E62" s="1718"/>
      <c r="F62" s="1718" t="s">
        <v>1041</v>
      </c>
      <c r="G62" s="1718"/>
      <c r="H62" s="1718"/>
      <c r="I62" s="1718"/>
      <c r="J62" s="1718"/>
      <c r="K62" s="1718"/>
      <c r="L62" s="11"/>
      <c r="M62" s="11"/>
    </row>
    <row r="63" spans="1:14" outlineLevel="1" x14ac:dyDescent="0.2">
      <c r="A63" s="1728"/>
      <c r="B63" s="1728"/>
      <c r="C63" s="1732"/>
      <c r="D63" s="1732"/>
      <c r="E63" s="1732"/>
      <c r="F63" s="1718"/>
      <c r="G63" s="1718"/>
      <c r="H63" s="1718"/>
      <c r="I63" s="1718"/>
      <c r="J63" s="1718"/>
      <c r="K63" s="1718"/>
      <c r="L63" s="11"/>
      <c r="M63" s="11"/>
    </row>
    <row r="64" spans="1:14" ht="12.75" customHeight="1" x14ac:dyDescent="0.2">
      <c r="A64" s="20"/>
      <c r="B64" s="20"/>
      <c r="C64" s="10"/>
      <c r="D64" s="10"/>
      <c r="E64" s="10"/>
      <c r="F64" s="19"/>
      <c r="G64" s="19"/>
      <c r="H64" s="19"/>
      <c r="I64" s="19"/>
      <c r="J64" s="19"/>
      <c r="K64" s="19"/>
      <c r="L64" s="19"/>
      <c r="M64" s="19"/>
    </row>
    <row r="65" spans="1:14" ht="23.25" hidden="1" customHeight="1" outlineLevel="1" x14ac:dyDescent="0.2">
      <c r="A65" s="1687" t="s">
        <v>719</v>
      </c>
      <c r="B65" s="1687"/>
      <c r="C65" s="1687"/>
      <c r="D65" s="1687"/>
      <c r="E65" s="1687"/>
      <c r="F65" s="1687"/>
      <c r="G65" s="1687"/>
      <c r="H65" s="1687"/>
      <c r="I65" s="1687"/>
      <c r="J65" s="1687"/>
      <c r="K65" s="1687"/>
      <c r="L65" s="1687"/>
      <c r="M65" s="1687"/>
      <c r="N65" s="1687"/>
    </row>
    <row r="66" spans="1:14" ht="18" hidden="1" customHeight="1" outlineLevel="1" thickBot="1" x14ac:dyDescent="0.25">
      <c r="A66" s="12" t="s">
        <v>351</v>
      </c>
      <c r="B66" s="12"/>
      <c r="C66" s="12"/>
      <c r="D66" s="12"/>
      <c r="E66" s="12"/>
      <c r="F66" s="12"/>
      <c r="G66" s="12"/>
      <c r="H66" s="12"/>
      <c r="I66" s="12"/>
      <c r="J66" s="12"/>
      <c r="K66" s="12"/>
      <c r="L66" s="12"/>
      <c r="M66" s="12"/>
    </row>
    <row r="67" spans="1:14" ht="18.75" hidden="1" customHeight="1" outlineLevel="1" x14ac:dyDescent="0.2">
      <c r="A67" s="1705" t="s">
        <v>219</v>
      </c>
      <c r="B67" s="1280"/>
      <c r="C67" s="1280"/>
      <c r="D67" s="1280"/>
      <c r="E67" s="1280"/>
      <c r="F67" s="1675" t="s">
        <v>221</v>
      </c>
      <c r="G67" s="1676"/>
      <c r="H67" s="1676"/>
      <c r="I67" s="1676"/>
      <c r="J67" s="1676"/>
      <c r="K67" s="1677"/>
    </row>
    <row r="68" spans="1:14" ht="17.25" hidden="1" customHeight="1" outlineLevel="1" x14ac:dyDescent="0.2">
      <c r="A68" s="1759"/>
      <c r="B68" s="1724"/>
      <c r="C68" s="1724"/>
      <c r="D68" s="1724"/>
      <c r="E68" s="1724"/>
      <c r="F68" s="1724" t="s">
        <v>527</v>
      </c>
      <c r="G68" s="1724"/>
      <c r="H68" s="1724" t="s">
        <v>527</v>
      </c>
      <c r="I68" s="1724"/>
      <c r="J68" s="1724" t="s">
        <v>527</v>
      </c>
      <c r="K68" s="1289"/>
    </row>
    <row r="69" spans="1:14" s="908" customFormat="1" ht="11.25" hidden="1" outlineLevel="1" x14ac:dyDescent="0.2">
      <c r="A69" s="1713">
        <v>1</v>
      </c>
      <c r="B69" s="1699"/>
      <c r="C69" s="1699"/>
      <c r="D69" s="1699"/>
      <c r="E69" s="1699"/>
      <c r="F69" s="1699">
        <v>2</v>
      </c>
      <c r="G69" s="1699"/>
      <c r="H69" s="1699">
        <v>4</v>
      </c>
      <c r="I69" s="1699"/>
      <c r="J69" s="1699">
        <v>5</v>
      </c>
      <c r="K69" s="1700"/>
    </row>
    <row r="70" spans="1:14" ht="15" hidden="1" customHeight="1" outlineLevel="1" x14ac:dyDescent="0.2">
      <c r="A70" s="1725"/>
      <c r="B70" s="1726"/>
      <c r="C70" s="1726"/>
      <c r="D70" s="1726"/>
      <c r="E70" s="1727"/>
      <c r="F70" s="1340"/>
      <c r="G70" s="1340"/>
      <c r="H70" s="1340"/>
      <c r="I70" s="1340"/>
      <c r="J70" s="1340"/>
      <c r="K70" s="1712"/>
    </row>
    <row r="71" spans="1:14" ht="14.25" hidden="1" customHeight="1" outlineLevel="1" x14ac:dyDescent="0.2">
      <c r="A71" s="1725"/>
      <c r="B71" s="1726"/>
      <c r="C71" s="1726"/>
      <c r="D71" s="1726"/>
      <c r="E71" s="1727"/>
      <c r="F71" s="1340"/>
      <c r="G71" s="1340"/>
      <c r="H71" s="1340"/>
      <c r="I71" s="1340"/>
      <c r="J71" s="1340"/>
      <c r="K71" s="1712"/>
    </row>
    <row r="72" spans="1:14" ht="13.5" hidden="1" outlineLevel="1" thickBot="1" x14ac:dyDescent="0.25">
      <c r="A72" s="1708" t="s">
        <v>252</v>
      </c>
      <c r="B72" s="1709"/>
      <c r="C72" s="1709"/>
      <c r="D72" s="1709"/>
      <c r="E72" s="1710"/>
      <c r="F72" s="1703"/>
      <c r="G72" s="1703"/>
      <c r="H72" s="1703"/>
      <c r="I72" s="1703"/>
      <c r="J72" s="1703"/>
      <c r="K72" s="1704"/>
    </row>
    <row r="73" spans="1:14" collapsed="1" x14ac:dyDescent="0.2">
      <c r="A73" s="160"/>
      <c r="B73" s="160"/>
      <c r="C73" s="160"/>
      <c r="D73" s="160"/>
      <c r="E73" s="160"/>
      <c r="F73" s="962"/>
      <c r="G73" s="962"/>
      <c r="H73" s="962"/>
      <c r="I73" s="962"/>
      <c r="J73" s="962"/>
      <c r="K73" s="962"/>
    </row>
    <row r="74" spans="1:14" x14ac:dyDescent="0.2">
      <c r="A74" s="160"/>
      <c r="B74" s="160"/>
      <c r="C74" s="160"/>
      <c r="D74" s="160"/>
      <c r="E74" s="160"/>
      <c r="F74" s="962"/>
      <c r="G74" s="962"/>
      <c r="H74" s="962"/>
      <c r="I74" s="962"/>
      <c r="J74" s="962"/>
      <c r="K74" s="962"/>
    </row>
    <row r="75" spans="1:14" ht="30.75" customHeight="1" outlineLevel="1" x14ac:dyDescent="0.2">
      <c r="A75" s="1711" t="s">
        <v>786</v>
      </c>
      <c r="B75" s="1711"/>
      <c r="C75" s="1711"/>
      <c r="D75" s="1711"/>
      <c r="E75" s="1711"/>
      <c r="F75" s="1711"/>
      <c r="G75" s="1711"/>
      <c r="H75" s="1711"/>
      <c r="I75" s="1711"/>
      <c r="J75" s="1711"/>
      <c r="K75" s="1711"/>
      <c r="L75" s="21"/>
      <c r="M75" s="21"/>
    </row>
    <row r="76" spans="1:14" ht="21" customHeight="1" outlineLevel="1" thickBot="1" x14ac:dyDescent="0.25">
      <c r="A76" s="12" t="s">
        <v>352</v>
      </c>
      <c r="B76" s="12"/>
      <c r="C76" s="12"/>
      <c r="D76" s="12"/>
      <c r="E76" s="12"/>
      <c r="F76" s="12"/>
      <c r="G76" s="12"/>
      <c r="H76" s="12"/>
      <c r="I76" s="12"/>
      <c r="J76" s="12"/>
      <c r="K76" s="12"/>
      <c r="L76" s="12"/>
      <c r="M76" s="12"/>
    </row>
    <row r="77" spans="1:14" ht="40.5" customHeight="1" outlineLevel="1" x14ac:dyDescent="0.2">
      <c r="A77" s="1705" t="s">
        <v>222</v>
      </c>
      <c r="B77" s="1280" t="s">
        <v>220</v>
      </c>
      <c r="C77" s="1280" t="s">
        <v>228</v>
      </c>
      <c r="D77" s="1280"/>
      <c r="E77" s="1280"/>
      <c r="F77" s="1280" t="s">
        <v>202</v>
      </c>
      <c r="G77" s="1280"/>
      <c r="H77" s="1280"/>
      <c r="I77" s="1701" t="s">
        <v>172</v>
      </c>
      <c r="J77" s="1701"/>
      <c r="K77" s="1702"/>
    </row>
    <row r="78" spans="1:14" ht="15.75" customHeight="1" outlineLevel="1" thickBot="1" x14ac:dyDescent="0.25">
      <c r="A78" s="1706"/>
      <c r="B78" s="1707"/>
      <c r="C78" s="946" t="s">
        <v>859</v>
      </c>
      <c r="D78" s="958" t="s">
        <v>860</v>
      </c>
      <c r="E78" s="946" t="s">
        <v>1046</v>
      </c>
      <c r="F78" s="946" t="s">
        <v>859</v>
      </c>
      <c r="G78" s="958" t="s">
        <v>860</v>
      </c>
      <c r="H78" s="946" t="s">
        <v>1046</v>
      </c>
      <c r="I78" s="946" t="s">
        <v>859</v>
      </c>
      <c r="J78" s="958" t="s">
        <v>860</v>
      </c>
      <c r="K78" s="947" t="s">
        <v>1046</v>
      </c>
    </row>
    <row r="79" spans="1:14" s="908" customFormat="1" ht="11.25" outlineLevel="1" x14ac:dyDescent="0.2">
      <c r="A79" s="917">
        <v>1</v>
      </c>
      <c r="B79" s="917">
        <v>2</v>
      </c>
      <c r="C79" s="917">
        <v>3</v>
      </c>
      <c r="D79" s="963">
        <v>4</v>
      </c>
      <c r="E79" s="963">
        <v>5</v>
      </c>
      <c r="F79" s="917">
        <v>6</v>
      </c>
      <c r="G79" s="917">
        <v>7</v>
      </c>
      <c r="H79" s="917">
        <v>8</v>
      </c>
      <c r="I79" s="917">
        <v>9</v>
      </c>
      <c r="J79" s="917">
        <v>10</v>
      </c>
      <c r="K79" s="964">
        <v>11</v>
      </c>
    </row>
    <row r="80" spans="1:14" ht="27.6" customHeight="1" outlineLevel="1" x14ac:dyDescent="0.2">
      <c r="A80" s="1693" t="s">
        <v>787</v>
      </c>
      <c r="B80" s="1694"/>
      <c r="C80" s="1694"/>
      <c r="D80" s="1694"/>
      <c r="E80" s="1694"/>
      <c r="F80" s="1694"/>
      <c r="G80" s="1694"/>
      <c r="H80" s="1695"/>
      <c r="I80" s="76">
        <f>+I82+I95</f>
        <v>7198.32</v>
      </c>
      <c r="J80" s="76">
        <f>+J82+J95</f>
        <v>0</v>
      </c>
      <c r="K80" s="76">
        <f>+K82+K95</f>
        <v>0</v>
      </c>
    </row>
    <row r="81" spans="1:11" ht="21" customHeight="1" outlineLevel="1" x14ac:dyDescent="0.2">
      <c r="A81" s="1696" t="s">
        <v>224</v>
      </c>
      <c r="B81" s="1697"/>
      <c r="C81" s="1697"/>
      <c r="D81" s="1697"/>
      <c r="E81" s="1697"/>
      <c r="F81" s="1697"/>
      <c r="G81" s="1697"/>
      <c r="H81" s="1698"/>
      <c r="I81" s="3"/>
      <c r="J81" s="16"/>
      <c r="K81" s="22"/>
    </row>
    <row r="82" spans="1:11" ht="25.5" outlineLevel="1" x14ac:dyDescent="0.2">
      <c r="A82" s="23" t="s">
        <v>261</v>
      </c>
      <c r="B82" s="24" t="s">
        <v>187</v>
      </c>
      <c r="C82" s="16"/>
      <c r="D82" s="16"/>
      <c r="E82" s="16"/>
      <c r="F82" s="16"/>
      <c r="G82" s="16"/>
      <c r="H82" s="16"/>
      <c r="I82" s="16">
        <f>SUM(I83:I94)</f>
        <v>7198.32</v>
      </c>
      <c r="J82" s="16">
        <f>SUM(J83:J94)</f>
        <v>0</v>
      </c>
      <c r="K82" s="16">
        <f>SUM(K83:K94)</f>
        <v>0</v>
      </c>
    </row>
    <row r="83" spans="1:11" ht="24" outlineLevel="1" x14ac:dyDescent="0.2">
      <c r="A83" s="998" t="s">
        <v>254</v>
      </c>
      <c r="B83" s="2" t="s">
        <v>187</v>
      </c>
      <c r="C83" s="3">
        <v>23.94</v>
      </c>
      <c r="D83" s="3"/>
      <c r="E83" s="3"/>
      <c r="F83" s="3">
        <v>6.6</v>
      </c>
      <c r="G83" s="3"/>
      <c r="H83" s="3"/>
      <c r="I83" s="3">
        <f>ROUND(C83*F83,2)</f>
        <v>158</v>
      </c>
      <c r="J83" s="3">
        <f>ROUND(D83*G83,2)</f>
        <v>0</v>
      </c>
      <c r="K83" s="3">
        <f>ROUND(E83*H83,2)</f>
        <v>0</v>
      </c>
    </row>
    <row r="84" spans="1:11" ht="24" outlineLevel="1" x14ac:dyDescent="0.2">
      <c r="A84" s="998" t="s">
        <v>255</v>
      </c>
      <c r="B84" s="2" t="s">
        <v>187</v>
      </c>
      <c r="C84" s="3"/>
      <c r="D84" s="3"/>
      <c r="E84" s="3"/>
      <c r="F84" s="3"/>
      <c r="G84" s="3"/>
      <c r="H84" s="3"/>
      <c r="I84" s="3">
        <f t="shared" ref="I84:I94" si="4">ROUND(C84*F84,2)</f>
        <v>0</v>
      </c>
      <c r="J84" s="3">
        <f t="shared" ref="J84:J94" si="5">ROUND(D84*G84,2)</f>
        <v>0</v>
      </c>
      <c r="K84" s="3">
        <f t="shared" ref="K84:K94" si="6">ROUND(E84*H84,2)</f>
        <v>0</v>
      </c>
    </row>
    <row r="85" spans="1:11" ht="24" outlineLevel="1" x14ac:dyDescent="0.2">
      <c r="A85" s="998" t="s">
        <v>256</v>
      </c>
      <c r="B85" s="2" t="s">
        <v>187</v>
      </c>
      <c r="C85" s="3">
        <v>24.08</v>
      </c>
      <c r="D85" s="3"/>
      <c r="E85" s="3"/>
      <c r="F85" s="3">
        <v>1</v>
      </c>
      <c r="G85" s="3"/>
      <c r="H85" s="3"/>
      <c r="I85" s="3">
        <f t="shared" si="4"/>
        <v>24.08</v>
      </c>
      <c r="J85" s="3">
        <f t="shared" si="5"/>
        <v>0</v>
      </c>
      <c r="K85" s="3">
        <f t="shared" si="6"/>
        <v>0</v>
      </c>
    </row>
    <row r="86" spans="1:11" ht="24" outlineLevel="1" x14ac:dyDescent="0.2">
      <c r="A86" s="998" t="s">
        <v>257</v>
      </c>
      <c r="B86" s="2" t="s">
        <v>187</v>
      </c>
      <c r="C86" s="3"/>
      <c r="D86" s="3"/>
      <c r="E86" s="3"/>
      <c r="F86" s="3"/>
      <c r="G86" s="3"/>
      <c r="H86" s="3"/>
      <c r="I86" s="3">
        <f t="shared" si="4"/>
        <v>0</v>
      </c>
      <c r="J86" s="3">
        <f t="shared" si="5"/>
        <v>0</v>
      </c>
      <c r="K86" s="3">
        <f t="shared" si="6"/>
        <v>0</v>
      </c>
    </row>
    <row r="87" spans="1:11" outlineLevel="1" x14ac:dyDescent="0.2">
      <c r="A87" s="998" t="s">
        <v>258</v>
      </c>
      <c r="B87" s="2" t="s">
        <v>187</v>
      </c>
      <c r="C87" s="3">
        <v>1926.02</v>
      </c>
      <c r="D87" s="3"/>
      <c r="E87" s="3"/>
      <c r="F87" s="3">
        <v>0.06</v>
      </c>
      <c r="G87" s="3"/>
      <c r="H87" s="3"/>
      <c r="I87" s="3">
        <f t="shared" si="4"/>
        <v>115.56</v>
      </c>
      <c r="J87" s="3">
        <f t="shared" si="5"/>
        <v>0</v>
      </c>
      <c r="K87" s="3">
        <f t="shared" si="6"/>
        <v>0</v>
      </c>
    </row>
    <row r="88" spans="1:11" outlineLevel="1" x14ac:dyDescent="0.2">
      <c r="A88" s="998" t="s">
        <v>259</v>
      </c>
      <c r="B88" s="2" t="s">
        <v>187</v>
      </c>
      <c r="C88" s="3"/>
      <c r="D88" s="3"/>
      <c r="E88" s="3"/>
      <c r="F88" s="3"/>
      <c r="G88" s="3"/>
      <c r="H88" s="3"/>
      <c r="I88" s="3">
        <f t="shared" si="4"/>
        <v>0</v>
      </c>
      <c r="J88" s="3">
        <f t="shared" si="5"/>
        <v>0</v>
      </c>
      <c r="K88" s="3">
        <f t="shared" si="6"/>
        <v>0</v>
      </c>
    </row>
    <row r="89" spans="1:11" outlineLevel="1" x14ac:dyDescent="0.2">
      <c r="A89" s="998" t="s">
        <v>260</v>
      </c>
      <c r="B89" s="2" t="s">
        <v>187</v>
      </c>
      <c r="C89" s="3">
        <v>18.68</v>
      </c>
      <c r="D89" s="4"/>
      <c r="E89" s="4"/>
      <c r="F89" s="3">
        <v>8.1</v>
      </c>
      <c r="G89" s="3"/>
      <c r="H89" s="3"/>
      <c r="I89" s="3">
        <f t="shared" si="4"/>
        <v>151.31</v>
      </c>
      <c r="J89" s="3">
        <f t="shared" si="5"/>
        <v>0</v>
      </c>
      <c r="K89" s="3">
        <f t="shared" si="6"/>
        <v>0</v>
      </c>
    </row>
    <row r="90" spans="1:11" outlineLevel="1" x14ac:dyDescent="0.2">
      <c r="A90" s="998" t="s">
        <v>264</v>
      </c>
      <c r="B90" s="2" t="s">
        <v>187</v>
      </c>
      <c r="C90" s="3"/>
      <c r="D90" s="4"/>
      <c r="E90" s="4"/>
      <c r="F90" s="3"/>
      <c r="G90" s="3"/>
      <c r="H90" s="3"/>
      <c r="I90" s="3">
        <f t="shared" si="4"/>
        <v>0</v>
      </c>
      <c r="J90" s="3">
        <f t="shared" si="5"/>
        <v>0</v>
      </c>
      <c r="K90" s="3">
        <f t="shared" si="6"/>
        <v>0</v>
      </c>
    </row>
    <row r="91" spans="1:11" outlineLevel="1" x14ac:dyDescent="0.2">
      <c r="A91" s="998" t="s">
        <v>262</v>
      </c>
      <c r="B91" s="2" t="s">
        <v>187</v>
      </c>
      <c r="C91" s="3">
        <v>1926.02</v>
      </c>
      <c r="D91" s="3"/>
      <c r="E91" s="3"/>
      <c r="F91" s="3">
        <v>3.36</v>
      </c>
      <c r="G91" s="3"/>
      <c r="H91" s="3"/>
      <c r="I91" s="3">
        <f t="shared" si="4"/>
        <v>6471.43</v>
      </c>
      <c r="J91" s="3">
        <f t="shared" si="5"/>
        <v>0</v>
      </c>
      <c r="K91" s="3">
        <f t="shared" si="6"/>
        <v>0</v>
      </c>
    </row>
    <row r="92" spans="1:11" outlineLevel="1" x14ac:dyDescent="0.2">
      <c r="A92" s="998" t="s">
        <v>263</v>
      </c>
      <c r="B92" s="2" t="s">
        <v>187</v>
      </c>
      <c r="C92" s="3"/>
      <c r="D92" s="3"/>
      <c r="E92" s="3"/>
      <c r="F92" s="3"/>
      <c r="G92" s="3"/>
      <c r="H92" s="3"/>
      <c r="I92" s="3">
        <f t="shared" si="4"/>
        <v>0</v>
      </c>
      <c r="J92" s="3">
        <f t="shared" si="5"/>
        <v>0</v>
      </c>
      <c r="K92" s="3">
        <f t="shared" si="6"/>
        <v>0</v>
      </c>
    </row>
    <row r="93" spans="1:11" outlineLevel="1" x14ac:dyDescent="0.2">
      <c r="A93" s="998" t="s">
        <v>265</v>
      </c>
      <c r="B93" s="2" t="s">
        <v>187</v>
      </c>
      <c r="C93" s="3">
        <v>9.39</v>
      </c>
      <c r="D93" s="4"/>
      <c r="E93" s="4"/>
      <c r="F93" s="3">
        <v>29.6</v>
      </c>
      <c r="G93" s="3"/>
      <c r="H93" s="3"/>
      <c r="I93" s="3">
        <f t="shared" si="4"/>
        <v>277.94</v>
      </c>
      <c r="J93" s="3">
        <f t="shared" si="5"/>
        <v>0</v>
      </c>
      <c r="K93" s="3">
        <f t="shared" si="6"/>
        <v>0</v>
      </c>
    </row>
    <row r="94" spans="1:11" outlineLevel="1" x14ac:dyDescent="0.2">
      <c r="A94" s="998" t="s">
        <v>266</v>
      </c>
      <c r="B94" s="2" t="s">
        <v>187</v>
      </c>
      <c r="C94" s="3"/>
      <c r="D94" s="4"/>
      <c r="E94" s="4"/>
      <c r="F94" s="3"/>
      <c r="G94" s="3"/>
      <c r="H94" s="3"/>
      <c r="I94" s="3">
        <f t="shared" si="4"/>
        <v>0</v>
      </c>
      <c r="J94" s="3">
        <f t="shared" si="5"/>
        <v>0</v>
      </c>
      <c r="K94" s="3">
        <f t="shared" si="6"/>
        <v>0</v>
      </c>
    </row>
    <row r="95" spans="1:11" ht="25.5" hidden="1" outlineLevel="2" x14ac:dyDescent="0.2">
      <c r="A95" s="23" t="s">
        <v>261</v>
      </c>
      <c r="B95" s="24" t="s">
        <v>226</v>
      </c>
      <c r="C95" s="16"/>
      <c r="D95" s="16"/>
      <c r="E95" s="16"/>
      <c r="F95" s="16"/>
      <c r="G95" s="16"/>
      <c r="H95" s="16"/>
      <c r="I95" s="16">
        <f>SUM(I96:I107)</f>
        <v>0</v>
      </c>
      <c r="J95" s="16">
        <f>SUM(J96:J107)</f>
        <v>0</v>
      </c>
      <c r="K95" s="16">
        <f>SUM(K96:K107)</f>
        <v>0</v>
      </c>
    </row>
    <row r="96" spans="1:11" ht="24" hidden="1" outlineLevel="2" x14ac:dyDescent="0.2">
      <c r="A96" s="998" t="s">
        <v>254</v>
      </c>
      <c r="B96" s="2"/>
      <c r="C96" s="3"/>
      <c r="D96" s="3"/>
      <c r="E96" s="3"/>
      <c r="F96" s="3"/>
      <c r="G96" s="3"/>
      <c r="H96" s="3"/>
      <c r="I96" s="3">
        <f>ROUND(C96*F96,2)</f>
        <v>0</v>
      </c>
      <c r="J96" s="3">
        <f t="shared" ref="J96:J107" si="7">ROUND(D96*G96,2)</f>
        <v>0</v>
      </c>
      <c r="K96" s="3">
        <f t="shared" ref="K96:K107" si="8">ROUND(E96*H96,2)</f>
        <v>0</v>
      </c>
    </row>
    <row r="97" spans="1:13" ht="24" hidden="1" outlineLevel="2" x14ac:dyDescent="0.2">
      <c r="A97" s="998" t="s">
        <v>255</v>
      </c>
      <c r="B97" s="2"/>
      <c r="C97" s="3"/>
      <c r="D97" s="3"/>
      <c r="E97" s="3"/>
      <c r="F97" s="3"/>
      <c r="G97" s="3"/>
      <c r="H97" s="3"/>
      <c r="I97" s="3">
        <f t="shared" ref="I97:I107" si="9">ROUND(C97*F97,2)</f>
        <v>0</v>
      </c>
      <c r="J97" s="3">
        <f t="shared" si="7"/>
        <v>0</v>
      </c>
      <c r="K97" s="3">
        <f t="shared" si="8"/>
        <v>0</v>
      </c>
    </row>
    <row r="98" spans="1:13" ht="24" hidden="1" outlineLevel="2" x14ac:dyDescent="0.2">
      <c r="A98" s="998" t="s">
        <v>256</v>
      </c>
      <c r="B98" s="2"/>
      <c r="C98" s="3"/>
      <c r="D98" s="3"/>
      <c r="E98" s="3"/>
      <c r="F98" s="3"/>
      <c r="G98" s="3"/>
      <c r="H98" s="3"/>
      <c r="I98" s="3">
        <f t="shared" si="9"/>
        <v>0</v>
      </c>
      <c r="J98" s="3">
        <f t="shared" si="7"/>
        <v>0</v>
      </c>
      <c r="K98" s="3">
        <f t="shared" si="8"/>
        <v>0</v>
      </c>
    </row>
    <row r="99" spans="1:13" ht="24" hidden="1" outlineLevel="2" x14ac:dyDescent="0.2">
      <c r="A99" s="998" t="s">
        <v>257</v>
      </c>
      <c r="B99" s="2"/>
      <c r="C99" s="3"/>
      <c r="D99" s="3"/>
      <c r="E99" s="3"/>
      <c r="F99" s="3"/>
      <c r="G99" s="3"/>
      <c r="H99" s="3"/>
      <c r="I99" s="3">
        <f t="shared" si="9"/>
        <v>0</v>
      </c>
      <c r="J99" s="3">
        <f t="shared" si="7"/>
        <v>0</v>
      </c>
      <c r="K99" s="3">
        <f t="shared" si="8"/>
        <v>0</v>
      </c>
    </row>
    <row r="100" spans="1:13" hidden="1" outlineLevel="2" x14ac:dyDescent="0.2">
      <c r="A100" s="998" t="s">
        <v>258</v>
      </c>
      <c r="B100" s="2"/>
      <c r="C100" s="3"/>
      <c r="D100" s="3"/>
      <c r="E100" s="3"/>
      <c r="F100" s="3"/>
      <c r="G100" s="3"/>
      <c r="H100" s="3"/>
      <c r="I100" s="3">
        <f t="shared" si="9"/>
        <v>0</v>
      </c>
      <c r="J100" s="3">
        <f t="shared" si="7"/>
        <v>0</v>
      </c>
      <c r="K100" s="3">
        <f t="shared" si="8"/>
        <v>0</v>
      </c>
    </row>
    <row r="101" spans="1:13" hidden="1" outlineLevel="2" x14ac:dyDescent="0.2">
      <c r="A101" s="998" t="s">
        <v>259</v>
      </c>
      <c r="B101" s="2"/>
      <c r="C101" s="3"/>
      <c r="D101" s="3"/>
      <c r="E101" s="3"/>
      <c r="F101" s="3"/>
      <c r="G101" s="3"/>
      <c r="H101" s="3"/>
      <c r="I101" s="3">
        <f t="shared" si="9"/>
        <v>0</v>
      </c>
      <c r="J101" s="3">
        <f t="shared" si="7"/>
        <v>0</v>
      </c>
      <c r="K101" s="3">
        <f t="shared" si="8"/>
        <v>0</v>
      </c>
    </row>
    <row r="102" spans="1:13" hidden="1" outlineLevel="2" x14ac:dyDescent="0.2">
      <c r="A102" s="998" t="s">
        <v>260</v>
      </c>
      <c r="B102" s="2"/>
      <c r="C102" s="3"/>
      <c r="D102" s="4"/>
      <c r="E102" s="4"/>
      <c r="F102" s="3"/>
      <c r="G102" s="3"/>
      <c r="H102" s="3"/>
      <c r="I102" s="3">
        <f t="shared" si="9"/>
        <v>0</v>
      </c>
      <c r="J102" s="3">
        <f t="shared" si="7"/>
        <v>0</v>
      </c>
      <c r="K102" s="3">
        <f t="shared" si="8"/>
        <v>0</v>
      </c>
    </row>
    <row r="103" spans="1:13" hidden="1" outlineLevel="2" x14ac:dyDescent="0.2">
      <c r="A103" s="998" t="s">
        <v>264</v>
      </c>
      <c r="B103" s="2"/>
      <c r="C103" s="3"/>
      <c r="D103" s="4"/>
      <c r="E103" s="4"/>
      <c r="F103" s="3"/>
      <c r="G103" s="3"/>
      <c r="H103" s="3"/>
      <c r="I103" s="3">
        <f t="shared" si="9"/>
        <v>0</v>
      </c>
      <c r="J103" s="3">
        <f t="shared" si="7"/>
        <v>0</v>
      </c>
      <c r="K103" s="3">
        <f t="shared" si="8"/>
        <v>0</v>
      </c>
    </row>
    <row r="104" spans="1:13" hidden="1" outlineLevel="2" x14ac:dyDescent="0.2">
      <c r="A104" s="998" t="s">
        <v>262</v>
      </c>
      <c r="B104" s="2"/>
      <c r="C104" s="3"/>
      <c r="D104" s="3"/>
      <c r="E104" s="3"/>
      <c r="F104" s="3"/>
      <c r="G104" s="3"/>
      <c r="H104" s="3"/>
      <c r="I104" s="3">
        <f t="shared" si="9"/>
        <v>0</v>
      </c>
      <c r="J104" s="3">
        <f t="shared" si="7"/>
        <v>0</v>
      </c>
      <c r="K104" s="3">
        <f t="shared" si="8"/>
        <v>0</v>
      </c>
    </row>
    <row r="105" spans="1:13" hidden="1" outlineLevel="2" x14ac:dyDescent="0.2">
      <c r="A105" s="998" t="s">
        <v>263</v>
      </c>
      <c r="B105" s="2"/>
      <c r="C105" s="3"/>
      <c r="D105" s="3"/>
      <c r="E105" s="3"/>
      <c r="F105" s="3"/>
      <c r="G105" s="3"/>
      <c r="H105" s="3"/>
      <c r="I105" s="3">
        <f t="shared" si="9"/>
        <v>0</v>
      </c>
      <c r="J105" s="3">
        <f t="shared" si="7"/>
        <v>0</v>
      </c>
      <c r="K105" s="3">
        <f t="shared" si="8"/>
        <v>0</v>
      </c>
    </row>
    <row r="106" spans="1:13" hidden="1" outlineLevel="2" x14ac:dyDescent="0.2">
      <c r="A106" s="998" t="s">
        <v>265</v>
      </c>
      <c r="B106" s="2"/>
      <c r="C106" s="3"/>
      <c r="D106" s="4"/>
      <c r="E106" s="4"/>
      <c r="F106" s="3"/>
      <c r="G106" s="3"/>
      <c r="H106" s="3"/>
      <c r="I106" s="3">
        <f t="shared" si="9"/>
        <v>0</v>
      </c>
      <c r="J106" s="3">
        <f t="shared" si="7"/>
        <v>0</v>
      </c>
      <c r="K106" s="3">
        <f t="shared" si="8"/>
        <v>0</v>
      </c>
    </row>
    <row r="107" spans="1:13" hidden="1" outlineLevel="2" x14ac:dyDescent="0.2">
      <c r="A107" s="998" t="s">
        <v>266</v>
      </c>
      <c r="B107" s="2"/>
      <c r="C107" s="3"/>
      <c r="D107" s="4"/>
      <c r="E107" s="4"/>
      <c r="F107" s="3"/>
      <c r="G107" s="3"/>
      <c r="H107" s="3"/>
      <c r="I107" s="3">
        <f t="shared" si="9"/>
        <v>0</v>
      </c>
      <c r="J107" s="3">
        <f t="shared" si="7"/>
        <v>0</v>
      </c>
      <c r="K107" s="3">
        <f t="shared" si="8"/>
        <v>0</v>
      </c>
    </row>
    <row r="108" spans="1:13" ht="9.75" customHeight="1" outlineLevel="1" collapsed="1" x14ac:dyDescent="0.2"/>
    <row r="109" spans="1:13" ht="9.75" customHeight="1" outlineLevel="1" x14ac:dyDescent="0.2"/>
    <row r="110" spans="1:13" ht="30.6" hidden="1" customHeight="1" outlineLevel="2" x14ac:dyDescent="0.2">
      <c r="A110" s="1282" t="s">
        <v>720</v>
      </c>
      <c r="B110" s="1282"/>
      <c r="C110" s="1282"/>
      <c r="D110" s="1282"/>
      <c r="E110" s="1282"/>
      <c r="F110" s="1282"/>
      <c r="G110" s="1282"/>
      <c r="H110" s="1282"/>
      <c r="I110" s="1282"/>
      <c r="J110" s="1282"/>
      <c r="K110" s="1282"/>
      <c r="L110" s="21"/>
      <c r="M110" s="21"/>
    </row>
    <row r="111" spans="1:13" ht="18" hidden="1" customHeight="1" outlineLevel="2" thickBot="1" x14ac:dyDescent="0.25">
      <c r="A111" s="12" t="s">
        <v>721</v>
      </c>
      <c r="B111" s="12"/>
      <c r="C111" s="12"/>
      <c r="D111" s="12"/>
      <c r="E111" s="12"/>
      <c r="F111" s="12"/>
      <c r="G111" s="12"/>
      <c r="H111" s="12"/>
      <c r="I111" s="12"/>
      <c r="J111" s="12"/>
      <c r="K111" s="12"/>
      <c r="L111" s="12"/>
      <c r="M111" s="12"/>
    </row>
    <row r="112" spans="1:13" ht="18.75" hidden="1" customHeight="1" outlineLevel="2" x14ac:dyDescent="0.2">
      <c r="A112" s="1705" t="s">
        <v>219</v>
      </c>
      <c r="B112" s="1280"/>
      <c r="C112" s="1280"/>
      <c r="D112" s="1280"/>
      <c r="E112" s="1280"/>
      <c r="F112" s="1675" t="s">
        <v>221</v>
      </c>
      <c r="G112" s="1676"/>
      <c r="H112" s="1676"/>
      <c r="I112" s="1676"/>
      <c r="J112" s="1676"/>
      <c r="K112" s="1677"/>
    </row>
    <row r="113" spans="1:11" ht="17.25" hidden="1" customHeight="1" outlineLevel="2" thickBot="1" x14ac:dyDescent="0.25">
      <c r="A113" s="1706"/>
      <c r="B113" s="1707"/>
      <c r="C113" s="1707"/>
      <c r="D113" s="1707"/>
      <c r="E113" s="1707"/>
      <c r="F113" s="1707" t="s">
        <v>527</v>
      </c>
      <c r="G113" s="1707"/>
      <c r="H113" s="1707" t="s">
        <v>527</v>
      </c>
      <c r="I113" s="1707"/>
      <c r="J113" s="1707" t="s">
        <v>527</v>
      </c>
      <c r="K113" s="1756"/>
    </row>
    <row r="114" spans="1:11" s="908" customFormat="1" ht="11.25" hidden="1" outlineLevel="2" x14ac:dyDescent="0.2">
      <c r="A114" s="1744">
        <v>1</v>
      </c>
      <c r="B114" s="1745"/>
      <c r="C114" s="1745"/>
      <c r="D114" s="1745"/>
      <c r="E114" s="1745"/>
      <c r="F114" s="1745">
        <v>2</v>
      </c>
      <c r="G114" s="1745"/>
      <c r="H114" s="1745">
        <v>4</v>
      </c>
      <c r="I114" s="1745"/>
      <c r="J114" s="1745">
        <v>5</v>
      </c>
      <c r="K114" s="1757"/>
    </row>
    <row r="115" spans="1:11" ht="55.9" hidden="1" customHeight="1" outlineLevel="2" x14ac:dyDescent="0.2">
      <c r="A115" s="1725" t="s">
        <v>819</v>
      </c>
      <c r="B115" s="1726"/>
      <c r="C115" s="1726"/>
      <c r="D115" s="1726"/>
      <c r="E115" s="1727"/>
      <c r="F115" s="1340"/>
      <c r="G115" s="1340"/>
      <c r="H115" s="1340"/>
      <c r="I115" s="1340"/>
      <c r="J115" s="1340"/>
      <c r="K115" s="1712"/>
    </row>
    <row r="116" spans="1:11" ht="14.25" hidden="1" customHeight="1" outlineLevel="2" x14ac:dyDescent="0.2">
      <c r="A116" s="1725"/>
      <c r="B116" s="1726"/>
      <c r="C116" s="1726"/>
      <c r="D116" s="1726"/>
      <c r="E116" s="1727"/>
      <c r="F116" s="1340"/>
      <c r="G116" s="1340"/>
      <c r="H116" s="1340"/>
      <c r="I116" s="1340"/>
      <c r="J116" s="1340"/>
      <c r="K116" s="1712"/>
    </row>
    <row r="117" spans="1:11" ht="13.5" hidden="1" outlineLevel="2" thickBot="1" x14ac:dyDescent="0.25">
      <c r="A117" s="1708" t="s">
        <v>252</v>
      </c>
      <c r="B117" s="1709"/>
      <c r="C117" s="1709"/>
      <c r="D117" s="1709"/>
      <c r="E117" s="1710"/>
      <c r="F117" s="1703"/>
      <c r="G117" s="1703"/>
      <c r="H117" s="1703"/>
      <c r="I117" s="1703"/>
      <c r="J117" s="1703"/>
      <c r="K117" s="1704"/>
    </row>
    <row r="118" spans="1:11" outlineLevel="1" collapsed="1" x14ac:dyDescent="0.2"/>
  </sheetData>
  <mergeCells count="149">
    <mergeCell ref="A117:E117"/>
    <mergeCell ref="F117:G117"/>
    <mergeCell ref="H117:I117"/>
    <mergeCell ref="J117:K117"/>
    <mergeCell ref="A110:K110"/>
    <mergeCell ref="A114:E114"/>
    <mergeCell ref="F114:G114"/>
    <mergeCell ref="H114:I114"/>
    <mergeCell ref="J114:K114"/>
    <mergeCell ref="A115:E115"/>
    <mergeCell ref="F115:G115"/>
    <mergeCell ref="H115:I115"/>
    <mergeCell ref="J115:K115"/>
    <mergeCell ref="A116:E116"/>
    <mergeCell ref="F116:G116"/>
    <mergeCell ref="H116:I116"/>
    <mergeCell ref="J116:K116"/>
    <mergeCell ref="A112:E113"/>
    <mergeCell ref="F112:K112"/>
    <mergeCell ref="F113:G113"/>
    <mergeCell ref="H113:I113"/>
    <mergeCell ref="J113:K113"/>
    <mergeCell ref="A67:E68"/>
    <mergeCell ref="A45:B45"/>
    <mergeCell ref="C45:E45"/>
    <mergeCell ref="A65:N65"/>
    <mergeCell ref="F63:K63"/>
    <mergeCell ref="A41:B41"/>
    <mergeCell ref="A42:B42"/>
    <mergeCell ref="C42:E42"/>
    <mergeCell ref="C41:E41"/>
    <mergeCell ref="F41:K41"/>
    <mergeCell ref="F62:K62"/>
    <mergeCell ref="A56:M56"/>
    <mergeCell ref="F44:K44"/>
    <mergeCell ref="A60:B60"/>
    <mergeCell ref="F45:K45"/>
    <mergeCell ref="C62:E62"/>
    <mergeCell ref="F43:K43"/>
    <mergeCell ref="C44:E44"/>
    <mergeCell ref="I48:K48"/>
    <mergeCell ref="F48:H48"/>
    <mergeCell ref="A46:K46"/>
    <mergeCell ref="A62:B62"/>
    <mergeCell ref="A58:N58"/>
    <mergeCell ref="F42:K42"/>
    <mergeCell ref="A1:K1"/>
    <mergeCell ref="F21:H21"/>
    <mergeCell ref="I21:K21"/>
    <mergeCell ref="A21:E22"/>
    <mergeCell ref="A23:E23"/>
    <mergeCell ref="A5:N5"/>
    <mergeCell ref="A7:B8"/>
    <mergeCell ref="C8:E8"/>
    <mergeCell ref="F8:H8"/>
    <mergeCell ref="I8:K8"/>
    <mergeCell ref="C7:K7"/>
    <mergeCell ref="I9:K9"/>
    <mergeCell ref="A11:B11"/>
    <mergeCell ref="C11:E11"/>
    <mergeCell ref="I10:K10"/>
    <mergeCell ref="A15:B15"/>
    <mergeCell ref="C15:E15"/>
    <mergeCell ref="F15:H15"/>
    <mergeCell ref="I15:K15"/>
    <mergeCell ref="F14:H14"/>
    <mergeCell ref="I16:K16"/>
    <mergeCell ref="A20:K20"/>
    <mergeCell ref="A18:K18"/>
    <mergeCell ref="A2:M2"/>
    <mergeCell ref="A3:K3"/>
    <mergeCell ref="I24:I26"/>
    <mergeCell ref="J24:J26"/>
    <mergeCell ref="K24:K26"/>
    <mergeCell ref="I12:K12"/>
    <mergeCell ref="A12:B12"/>
    <mergeCell ref="C12:E12"/>
    <mergeCell ref="A9:B9"/>
    <mergeCell ref="C9:E9"/>
    <mergeCell ref="F9:H9"/>
    <mergeCell ref="A10:B10"/>
    <mergeCell ref="C10:E10"/>
    <mergeCell ref="F10:H10"/>
    <mergeCell ref="A14:B14"/>
    <mergeCell ref="C14:E14"/>
    <mergeCell ref="I14:K14"/>
    <mergeCell ref="F12:H12"/>
    <mergeCell ref="C13:E13"/>
    <mergeCell ref="A13:B13"/>
    <mergeCell ref="F16:H16"/>
    <mergeCell ref="A25:E25"/>
    <mergeCell ref="A24:E24"/>
    <mergeCell ref="A6:K6"/>
    <mergeCell ref="F13:H13"/>
    <mergeCell ref="A37:M37"/>
    <mergeCell ref="C29:E29"/>
    <mergeCell ref="A29:A30"/>
    <mergeCell ref="B29:B30"/>
    <mergeCell ref="A39:N39"/>
    <mergeCell ref="F29:H29"/>
    <mergeCell ref="I29:K29"/>
    <mergeCell ref="A61:B61"/>
    <mergeCell ref="A43:B43"/>
    <mergeCell ref="C43:E43"/>
    <mergeCell ref="A44:B44"/>
    <mergeCell ref="C61:E61"/>
    <mergeCell ref="C60:E60"/>
    <mergeCell ref="F60:K60"/>
    <mergeCell ref="F61:K61"/>
    <mergeCell ref="A16:B16"/>
    <mergeCell ref="C16:E16"/>
    <mergeCell ref="F11:H11"/>
    <mergeCell ref="I13:K13"/>
    <mergeCell ref="A26:E26"/>
    <mergeCell ref="A28:K28"/>
    <mergeCell ref="I11:K11"/>
    <mergeCell ref="H71:I71"/>
    <mergeCell ref="J71:K71"/>
    <mergeCell ref="F68:G68"/>
    <mergeCell ref="H68:I68"/>
    <mergeCell ref="J68:K68"/>
    <mergeCell ref="A70:E70"/>
    <mergeCell ref="F71:G71"/>
    <mergeCell ref="A63:B63"/>
    <mergeCell ref="A48:A49"/>
    <mergeCell ref="B48:B49"/>
    <mergeCell ref="C48:E48"/>
    <mergeCell ref="F69:G69"/>
    <mergeCell ref="A71:E71"/>
    <mergeCell ref="H69:I69"/>
    <mergeCell ref="F67:K67"/>
    <mergeCell ref="C63:E63"/>
    <mergeCell ref="F70:G70"/>
    <mergeCell ref="A80:H80"/>
    <mergeCell ref="A81:H81"/>
    <mergeCell ref="J69:K69"/>
    <mergeCell ref="C77:E77"/>
    <mergeCell ref="F77:H77"/>
    <mergeCell ref="I77:K77"/>
    <mergeCell ref="H72:I72"/>
    <mergeCell ref="J72:K72"/>
    <mergeCell ref="A77:A78"/>
    <mergeCell ref="B77:B78"/>
    <mergeCell ref="F72:G72"/>
    <mergeCell ref="A72:E72"/>
    <mergeCell ref="A75:K75"/>
    <mergeCell ref="H70:I70"/>
    <mergeCell ref="J70:K70"/>
    <mergeCell ref="A69:E69"/>
  </mergeCells>
  <phoneticPr fontId="12" type="noConversion"/>
  <pageMargins left="0.74803149606299213" right="0.15748031496062992" top="0.35433070866141736" bottom="0.23622047244094491" header="0.19685039370078741" footer="0.15748031496062992"/>
  <pageSetup paperSize="9" scale="87" fitToHeight="1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7">
    <tabColor theme="0"/>
    <pageSetUpPr fitToPage="1"/>
  </sheetPr>
  <dimension ref="A1:Q44"/>
  <sheetViews>
    <sheetView view="pageBreakPreview" topLeftCell="A28" zoomScaleNormal="100" zoomScaleSheetLayoutView="100" workbookViewId="0">
      <selection activeCell="C48" sqref="C48"/>
    </sheetView>
  </sheetViews>
  <sheetFormatPr defaultColWidth="9.140625" defaultRowHeight="12.75" outlineLevelRow="1" x14ac:dyDescent="0.2"/>
  <cols>
    <col min="1" max="1" width="33.140625" style="31" customWidth="1"/>
    <col min="2" max="2" width="9.140625" style="31"/>
    <col min="3" max="5" width="14.7109375" style="31" customWidth="1"/>
    <col min="6" max="11" width="15.42578125" style="31" customWidth="1"/>
    <col min="12" max="16384" width="9.140625" style="31"/>
  </cols>
  <sheetData>
    <row r="1" spans="1:17" s="70" customFormat="1" ht="42" customHeight="1" x14ac:dyDescent="0.2">
      <c r="A1" s="1687" t="s">
        <v>510</v>
      </c>
      <c r="B1" s="1687"/>
      <c r="C1" s="1687"/>
      <c r="D1" s="1687"/>
      <c r="E1" s="1687"/>
      <c r="F1" s="1687"/>
      <c r="G1" s="1687"/>
      <c r="H1" s="1687"/>
      <c r="I1" s="1687"/>
      <c r="J1" s="1687"/>
      <c r="K1" s="1687"/>
      <c r="L1" s="30"/>
      <c r="M1" s="30"/>
      <c r="N1" s="30"/>
    </row>
    <row r="2" spans="1:17" s="297" customFormat="1" x14ac:dyDescent="0.2">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c r="K2" s="1684"/>
      <c r="L2" s="1684"/>
      <c r="M2" s="1684"/>
      <c r="N2" s="310"/>
    </row>
    <row r="3" spans="1:17" s="297" customFormat="1" x14ac:dyDescent="0.2">
      <c r="A3" s="1686" t="str">
        <f>+'Прилож.№ 1_Раздел1'!B17</f>
        <v>14 октября</v>
      </c>
      <c r="B3" s="1686"/>
      <c r="C3" s="1686"/>
      <c r="D3" s="1686"/>
      <c r="E3" s="1686"/>
      <c r="F3" s="1686"/>
      <c r="G3" s="1686"/>
      <c r="H3" s="1686"/>
      <c r="I3" s="1686"/>
      <c r="J3" s="1686"/>
      <c r="K3" s="1686"/>
    </row>
    <row r="4" spans="1:17" s="70" customFormat="1" ht="18" customHeight="1" x14ac:dyDescent="0.2">
      <c r="A4" s="1282"/>
      <c r="B4" s="1282"/>
      <c r="C4" s="1282"/>
      <c r="D4" s="1282"/>
      <c r="E4" s="1282"/>
      <c r="F4" s="1282"/>
      <c r="G4" s="1282"/>
      <c r="H4" s="1282"/>
      <c r="I4" s="1282"/>
      <c r="J4" s="1282"/>
      <c r="K4" s="1282"/>
      <c r="L4" s="30"/>
      <c r="M4" s="30"/>
      <c r="N4" s="30"/>
    </row>
    <row r="5" spans="1:17" ht="17.25" customHeight="1" x14ac:dyDescent="0.2">
      <c r="A5" s="83" t="s">
        <v>511</v>
      </c>
      <c r="B5" s="83"/>
      <c r="C5" s="83"/>
      <c r="D5" s="83"/>
      <c r="E5" s="83"/>
    </row>
    <row r="6" spans="1:17" x14ac:dyDescent="0.2">
      <c r="A6" s="84"/>
      <c r="B6" s="84"/>
      <c r="C6" s="84"/>
      <c r="D6" s="84"/>
      <c r="E6" s="84"/>
    </row>
    <row r="7" spans="1:17" x14ac:dyDescent="0.2">
      <c r="A7" s="1769" t="s">
        <v>219</v>
      </c>
      <c r="B7" s="1769"/>
      <c r="C7" s="1769"/>
      <c r="D7" s="1769"/>
      <c r="E7" s="1769"/>
      <c r="F7" s="1769"/>
      <c r="G7" s="1769"/>
      <c r="H7" s="1769" t="s">
        <v>334</v>
      </c>
      <c r="I7" s="1769" t="s">
        <v>221</v>
      </c>
      <c r="J7" s="1769"/>
      <c r="K7" s="1769"/>
    </row>
    <row r="8" spans="1:17" x14ac:dyDescent="0.2">
      <c r="A8" s="1769"/>
      <c r="B8" s="1769"/>
      <c r="C8" s="1769"/>
      <c r="D8" s="1769"/>
      <c r="E8" s="1769"/>
      <c r="F8" s="1769"/>
      <c r="G8" s="1769"/>
      <c r="H8" s="1769"/>
      <c r="I8" s="81" t="s">
        <v>496</v>
      </c>
      <c r="J8" s="81" t="s">
        <v>496</v>
      </c>
      <c r="K8" s="81" t="s">
        <v>496</v>
      </c>
    </row>
    <row r="9" spans="1:17" x14ac:dyDescent="0.2">
      <c r="A9" s="1775">
        <v>1</v>
      </c>
      <c r="B9" s="1776"/>
      <c r="C9" s="1776"/>
      <c r="D9" s="1776"/>
      <c r="E9" s="1776"/>
      <c r="F9" s="1776"/>
      <c r="G9" s="1777"/>
      <c r="H9" s="81">
        <v>2</v>
      </c>
      <c r="I9" s="81">
        <v>3</v>
      </c>
      <c r="J9" s="81">
        <v>4</v>
      </c>
      <c r="K9" s="81">
        <v>5</v>
      </c>
    </row>
    <row r="10" spans="1:17" ht="31.5" customHeight="1" x14ac:dyDescent="0.2">
      <c r="A10" s="1772" t="s">
        <v>500</v>
      </c>
      <c r="B10" s="1773"/>
      <c r="C10" s="1773"/>
      <c r="D10" s="1773"/>
      <c r="E10" s="1773"/>
      <c r="F10" s="1773"/>
      <c r="G10" s="1774"/>
      <c r="H10" s="81">
        <v>141</v>
      </c>
      <c r="I10" s="82"/>
      <c r="J10" s="82"/>
      <c r="K10" s="82"/>
    </row>
    <row r="11" spans="1:17" ht="34.5" customHeight="1" x14ac:dyDescent="0.2">
      <c r="A11" s="1772" t="s">
        <v>501</v>
      </c>
      <c r="B11" s="1773"/>
      <c r="C11" s="1773"/>
      <c r="D11" s="1773"/>
      <c r="E11" s="1773"/>
      <c r="F11" s="1773"/>
      <c r="G11" s="1774"/>
      <c r="H11" s="81">
        <v>141</v>
      </c>
      <c r="I11" s="82"/>
      <c r="J11" s="82"/>
      <c r="K11" s="82"/>
    </row>
    <row r="12" spans="1:17" ht="25.5" customHeight="1" x14ac:dyDescent="0.2">
      <c r="A12" s="1772" t="s">
        <v>502</v>
      </c>
      <c r="B12" s="1773"/>
      <c r="C12" s="1773"/>
      <c r="D12" s="1773"/>
      <c r="E12" s="1773"/>
      <c r="F12" s="1773"/>
      <c r="G12" s="1774"/>
      <c r="H12" s="81">
        <v>142</v>
      </c>
      <c r="I12" s="82"/>
      <c r="J12" s="82"/>
      <c r="K12" s="82"/>
    </row>
    <row r="13" spans="1:17" ht="20.25" customHeight="1" x14ac:dyDescent="0.2">
      <c r="A13" s="1772" t="s">
        <v>503</v>
      </c>
      <c r="B13" s="1773"/>
      <c r="C13" s="1773"/>
      <c r="D13" s="1773"/>
      <c r="E13" s="1773"/>
      <c r="F13" s="1773"/>
      <c r="G13" s="1774"/>
      <c r="H13" s="81">
        <v>143</v>
      </c>
      <c r="I13" s="82"/>
      <c r="J13" s="82"/>
      <c r="K13" s="82"/>
    </row>
    <row r="14" spans="1:17" ht="18.75" customHeight="1" x14ac:dyDescent="0.2">
      <c r="A14" s="1772" t="s">
        <v>448</v>
      </c>
      <c r="B14" s="1773"/>
      <c r="C14" s="1773"/>
      <c r="D14" s="1773"/>
      <c r="E14" s="1773"/>
      <c r="F14" s="1773"/>
      <c r="G14" s="1774"/>
      <c r="H14" s="81">
        <v>144</v>
      </c>
      <c r="I14" s="82"/>
      <c r="J14" s="82"/>
      <c r="K14" s="82"/>
    </row>
    <row r="15" spans="1:17" ht="25.5" customHeight="1" x14ac:dyDescent="0.2">
      <c r="A15" s="1772" t="s">
        <v>504</v>
      </c>
      <c r="B15" s="1773"/>
      <c r="C15" s="1773"/>
      <c r="D15" s="1773"/>
      <c r="E15" s="1773"/>
      <c r="F15" s="1773"/>
      <c r="G15" s="1774"/>
      <c r="H15" s="81">
        <v>145</v>
      </c>
      <c r="I15" s="82"/>
      <c r="J15" s="82"/>
      <c r="K15" s="82"/>
      <c r="L15" s="84"/>
      <c r="M15" s="84"/>
      <c r="N15" s="84"/>
      <c r="O15" s="84"/>
      <c r="P15" s="84"/>
      <c r="Q15" s="84"/>
    </row>
    <row r="16" spans="1:17" x14ac:dyDescent="0.2">
      <c r="A16" s="1772" t="s">
        <v>185</v>
      </c>
      <c r="B16" s="1773"/>
      <c r="C16" s="1773"/>
      <c r="D16" s="1773"/>
      <c r="E16" s="1773"/>
      <c r="F16" s="1773"/>
      <c r="G16" s="1774"/>
      <c r="H16" s="81"/>
      <c r="I16" s="82"/>
      <c r="J16" s="82"/>
      <c r="K16" s="82"/>
      <c r="L16" s="84"/>
      <c r="M16" s="84"/>
      <c r="N16" s="84"/>
      <c r="O16" s="84"/>
      <c r="P16" s="84"/>
      <c r="Q16" s="84"/>
    </row>
    <row r="17" spans="1:11" x14ac:dyDescent="0.2">
      <c r="A17" s="84"/>
      <c r="B17" s="84"/>
      <c r="C17" s="84"/>
      <c r="D17" s="84"/>
      <c r="E17" s="84"/>
      <c r="F17" s="84"/>
      <c r="G17" s="84"/>
      <c r="H17" s="84"/>
      <c r="I17" s="84"/>
      <c r="J17" s="84"/>
      <c r="K17" s="84"/>
    </row>
    <row r="18" spans="1:11" x14ac:dyDescent="0.2">
      <c r="A18" s="1770" t="s">
        <v>512</v>
      </c>
      <c r="B18" s="1770"/>
      <c r="C18" s="1770"/>
      <c r="D18" s="1770"/>
      <c r="E18" s="1770"/>
      <c r="F18" s="1770"/>
      <c r="G18" s="1770"/>
      <c r="H18" s="1770"/>
      <c r="I18" s="1770"/>
      <c r="J18" s="1770"/>
      <c r="K18" s="1770"/>
    </row>
    <row r="19" spans="1:11" ht="13.5" thickBot="1" x14ac:dyDescent="0.25">
      <c r="A19" s="84"/>
      <c r="B19" s="84"/>
      <c r="C19" s="84"/>
      <c r="D19" s="84"/>
      <c r="E19" s="84"/>
      <c r="F19" s="84"/>
      <c r="G19" s="84"/>
      <c r="H19" s="84"/>
      <c r="I19" s="84"/>
      <c r="J19" s="84"/>
      <c r="K19" s="84"/>
    </row>
    <row r="20" spans="1:11" ht="14.45" customHeight="1" x14ac:dyDescent="0.2">
      <c r="A20" s="1760" t="s">
        <v>219</v>
      </c>
      <c r="B20" s="1763" t="s">
        <v>334</v>
      </c>
      <c r="C20" s="1763" t="s">
        <v>496</v>
      </c>
      <c r="D20" s="1763"/>
      <c r="E20" s="1763"/>
      <c r="F20" s="1763" t="s">
        <v>496</v>
      </c>
      <c r="G20" s="1763"/>
      <c r="H20" s="1763"/>
      <c r="I20" s="1763" t="s">
        <v>496</v>
      </c>
      <c r="J20" s="1763"/>
      <c r="K20" s="1771"/>
    </row>
    <row r="21" spans="1:11" ht="12.6" customHeight="1" x14ac:dyDescent="0.2">
      <c r="A21" s="1761"/>
      <c r="B21" s="1764"/>
      <c r="C21" s="1764" t="s">
        <v>497</v>
      </c>
      <c r="D21" s="1764"/>
      <c r="E21" s="1764"/>
      <c r="F21" s="1764" t="s">
        <v>498</v>
      </c>
      <c r="G21" s="1764"/>
      <c r="H21" s="1764"/>
      <c r="I21" s="1764" t="s">
        <v>499</v>
      </c>
      <c r="J21" s="1764"/>
      <c r="K21" s="1766"/>
    </row>
    <row r="22" spans="1:11" ht="34.5" customHeight="1" x14ac:dyDescent="0.2">
      <c r="A22" s="1761"/>
      <c r="B22" s="1764"/>
      <c r="C22" s="1767" t="s">
        <v>505</v>
      </c>
      <c r="D22" s="1767" t="s">
        <v>506</v>
      </c>
      <c r="E22" s="937" t="s">
        <v>507</v>
      </c>
      <c r="F22" s="1767" t="s">
        <v>505</v>
      </c>
      <c r="G22" s="1767" t="s">
        <v>506</v>
      </c>
      <c r="H22" s="937" t="s">
        <v>507</v>
      </c>
      <c r="I22" s="1767" t="s">
        <v>505</v>
      </c>
      <c r="J22" s="1767" t="s">
        <v>506</v>
      </c>
      <c r="K22" s="938" t="s">
        <v>507</v>
      </c>
    </row>
    <row r="23" spans="1:11" ht="42.75" customHeight="1" thickBot="1" x14ac:dyDescent="0.25">
      <c r="A23" s="1762"/>
      <c r="B23" s="1765"/>
      <c r="C23" s="1768"/>
      <c r="D23" s="1768"/>
      <c r="E23" s="939" t="s">
        <v>508</v>
      </c>
      <c r="F23" s="1768"/>
      <c r="G23" s="1768"/>
      <c r="H23" s="939" t="s">
        <v>508</v>
      </c>
      <c r="I23" s="1768"/>
      <c r="J23" s="1768"/>
      <c r="K23" s="940" t="s">
        <v>508</v>
      </c>
    </row>
    <row r="24" spans="1:11" s="944" customFormat="1" ht="11.25" x14ac:dyDescent="0.2">
      <c r="A24" s="941">
        <v>1</v>
      </c>
      <c r="B24" s="942">
        <v>2</v>
      </c>
      <c r="C24" s="942">
        <v>3</v>
      </c>
      <c r="D24" s="942">
        <v>4</v>
      </c>
      <c r="E24" s="942">
        <v>5</v>
      </c>
      <c r="F24" s="942">
        <v>6</v>
      </c>
      <c r="G24" s="942">
        <v>7</v>
      </c>
      <c r="H24" s="942">
        <v>8</v>
      </c>
      <c r="I24" s="942">
        <v>9</v>
      </c>
      <c r="J24" s="942">
        <v>10</v>
      </c>
      <c r="K24" s="943">
        <v>11</v>
      </c>
    </row>
    <row r="25" spans="1:11" ht="123" customHeight="1" x14ac:dyDescent="0.2">
      <c r="A25" s="931" t="s">
        <v>825</v>
      </c>
      <c r="B25" s="81">
        <v>141</v>
      </c>
      <c r="C25" s="81" t="s">
        <v>509</v>
      </c>
      <c r="D25" s="81" t="s">
        <v>509</v>
      </c>
      <c r="E25" s="82"/>
      <c r="F25" s="81" t="s">
        <v>509</v>
      </c>
      <c r="G25" s="81" t="s">
        <v>509</v>
      </c>
      <c r="H25" s="82"/>
      <c r="I25" s="81" t="s">
        <v>509</v>
      </c>
      <c r="J25" s="81" t="s">
        <v>509</v>
      </c>
      <c r="K25" s="932"/>
    </row>
    <row r="26" spans="1:11" x14ac:dyDescent="0.2">
      <c r="A26" s="931"/>
      <c r="B26" s="81"/>
      <c r="C26" s="82"/>
      <c r="D26" s="82"/>
      <c r="E26" s="82"/>
      <c r="F26" s="82"/>
      <c r="G26" s="82"/>
      <c r="H26" s="82"/>
      <c r="I26" s="82"/>
      <c r="J26" s="82"/>
      <c r="K26" s="932"/>
    </row>
    <row r="27" spans="1:11" x14ac:dyDescent="0.2">
      <c r="A27" s="931"/>
      <c r="B27" s="81"/>
      <c r="C27" s="82"/>
      <c r="D27" s="82"/>
      <c r="E27" s="82"/>
      <c r="F27" s="82"/>
      <c r="G27" s="82"/>
      <c r="H27" s="82"/>
      <c r="I27" s="82"/>
      <c r="J27" s="82"/>
      <c r="K27" s="932"/>
    </row>
    <row r="28" spans="1:11" ht="89.25" outlineLevel="1" x14ac:dyDescent="0.2">
      <c r="A28" s="931" t="s">
        <v>826</v>
      </c>
      <c r="B28" s="81">
        <v>141</v>
      </c>
      <c r="C28" s="81" t="s">
        <v>509</v>
      </c>
      <c r="D28" s="81" t="s">
        <v>509</v>
      </c>
      <c r="E28" s="82"/>
      <c r="F28" s="81" t="s">
        <v>509</v>
      </c>
      <c r="G28" s="81" t="s">
        <v>509</v>
      </c>
      <c r="H28" s="82"/>
      <c r="I28" s="81" t="s">
        <v>509</v>
      </c>
      <c r="J28" s="81" t="s">
        <v>509</v>
      </c>
      <c r="K28" s="932"/>
    </row>
    <row r="29" spans="1:11" outlineLevel="1" x14ac:dyDescent="0.2">
      <c r="A29" s="931"/>
      <c r="B29" s="81"/>
      <c r="C29" s="82"/>
      <c r="D29" s="82"/>
      <c r="E29" s="82"/>
      <c r="F29" s="82"/>
      <c r="G29" s="82"/>
      <c r="H29" s="82"/>
      <c r="I29" s="82"/>
      <c r="J29" s="82"/>
      <c r="K29" s="932"/>
    </row>
    <row r="30" spans="1:11" outlineLevel="1" x14ac:dyDescent="0.2">
      <c r="A30" s="931"/>
      <c r="B30" s="81"/>
      <c r="C30" s="82"/>
      <c r="D30" s="82"/>
      <c r="E30" s="82"/>
      <c r="F30" s="82"/>
      <c r="G30" s="82"/>
      <c r="H30" s="82"/>
      <c r="I30" s="82"/>
      <c r="J30" s="82"/>
      <c r="K30" s="932"/>
    </row>
    <row r="31" spans="1:11" ht="25.5" outlineLevel="1" x14ac:dyDescent="0.2">
      <c r="A31" s="931" t="s">
        <v>827</v>
      </c>
      <c r="B31" s="81">
        <v>142</v>
      </c>
      <c r="C31" s="81" t="s">
        <v>509</v>
      </c>
      <c r="D31" s="81" t="s">
        <v>509</v>
      </c>
      <c r="E31" s="82"/>
      <c r="F31" s="81" t="s">
        <v>509</v>
      </c>
      <c r="G31" s="81" t="s">
        <v>509</v>
      </c>
      <c r="H31" s="82"/>
      <c r="I31" s="81" t="s">
        <v>509</v>
      </c>
      <c r="J31" s="81" t="s">
        <v>509</v>
      </c>
      <c r="K31" s="932"/>
    </row>
    <row r="32" spans="1:11" outlineLevel="1" x14ac:dyDescent="0.2">
      <c r="A32" s="931"/>
      <c r="B32" s="81"/>
      <c r="C32" s="82"/>
      <c r="D32" s="82"/>
      <c r="E32" s="82"/>
      <c r="F32" s="82"/>
      <c r="G32" s="82"/>
      <c r="H32" s="82"/>
      <c r="I32" s="82"/>
      <c r="J32" s="82"/>
      <c r="K32" s="932"/>
    </row>
    <row r="33" spans="1:11" outlineLevel="1" x14ac:dyDescent="0.2">
      <c r="A33" s="931"/>
      <c r="B33" s="81"/>
      <c r="C33" s="82"/>
      <c r="D33" s="82"/>
      <c r="E33" s="82"/>
      <c r="F33" s="82"/>
      <c r="G33" s="82"/>
      <c r="H33" s="82"/>
      <c r="I33" s="82"/>
      <c r="J33" s="82"/>
      <c r="K33" s="932"/>
    </row>
    <row r="34" spans="1:11" ht="38.25" outlineLevel="1" x14ac:dyDescent="0.2">
      <c r="A34" s="931" t="s">
        <v>828</v>
      </c>
      <c r="B34" s="81"/>
      <c r="C34" s="81" t="s">
        <v>509</v>
      </c>
      <c r="D34" s="81" t="s">
        <v>509</v>
      </c>
      <c r="E34" s="82"/>
      <c r="F34" s="81" t="s">
        <v>509</v>
      </c>
      <c r="G34" s="81" t="s">
        <v>509</v>
      </c>
      <c r="H34" s="82"/>
      <c r="I34" s="81" t="s">
        <v>509</v>
      </c>
      <c r="J34" s="81" t="s">
        <v>509</v>
      </c>
      <c r="K34" s="932"/>
    </row>
    <row r="35" spans="1:11" outlineLevel="1" x14ac:dyDescent="0.2">
      <c r="A35" s="931"/>
      <c r="B35" s="81"/>
      <c r="C35" s="82"/>
      <c r="D35" s="82"/>
      <c r="E35" s="82"/>
      <c r="F35" s="82"/>
      <c r="G35" s="82"/>
      <c r="H35" s="82"/>
      <c r="I35" s="82"/>
      <c r="J35" s="82"/>
      <c r="K35" s="932"/>
    </row>
    <row r="36" spans="1:11" outlineLevel="1" x14ac:dyDescent="0.2">
      <c r="A36" s="931"/>
      <c r="B36" s="81"/>
      <c r="C36" s="82"/>
      <c r="D36" s="82"/>
      <c r="E36" s="82"/>
      <c r="F36" s="82"/>
      <c r="G36" s="82"/>
      <c r="H36" s="82"/>
      <c r="I36" s="82"/>
      <c r="J36" s="82"/>
      <c r="K36" s="932"/>
    </row>
    <row r="37" spans="1:11" ht="38.25" outlineLevel="1" x14ac:dyDescent="0.2">
      <c r="A37" s="931" t="s">
        <v>829</v>
      </c>
      <c r="B37" s="81">
        <v>143</v>
      </c>
      <c r="C37" s="81" t="s">
        <v>509</v>
      </c>
      <c r="D37" s="81" t="s">
        <v>509</v>
      </c>
      <c r="E37" s="82"/>
      <c r="F37" s="81" t="s">
        <v>509</v>
      </c>
      <c r="G37" s="81" t="s">
        <v>509</v>
      </c>
      <c r="H37" s="82"/>
      <c r="I37" s="81" t="s">
        <v>509</v>
      </c>
      <c r="J37" s="81" t="s">
        <v>509</v>
      </c>
      <c r="K37" s="932"/>
    </row>
    <row r="38" spans="1:11" outlineLevel="1" x14ac:dyDescent="0.2">
      <c r="A38" s="931"/>
      <c r="B38" s="81"/>
      <c r="C38" s="82"/>
      <c r="D38" s="82"/>
      <c r="E38" s="82"/>
      <c r="F38" s="82"/>
      <c r="G38" s="82"/>
      <c r="H38" s="82"/>
      <c r="I38" s="82"/>
      <c r="J38" s="82"/>
      <c r="K38" s="932"/>
    </row>
    <row r="39" spans="1:11" outlineLevel="1" x14ac:dyDescent="0.2">
      <c r="A39" s="931"/>
      <c r="B39" s="81"/>
      <c r="C39" s="82"/>
      <c r="D39" s="82"/>
      <c r="E39" s="82"/>
      <c r="F39" s="82"/>
      <c r="G39" s="82"/>
      <c r="H39" s="82"/>
      <c r="I39" s="82"/>
      <c r="J39" s="82"/>
      <c r="K39" s="932"/>
    </row>
    <row r="40" spans="1:11" ht="25.5" outlineLevel="1" x14ac:dyDescent="0.2">
      <c r="A40" s="931" t="s">
        <v>830</v>
      </c>
      <c r="B40" s="81">
        <v>144</v>
      </c>
      <c r="C40" s="81" t="s">
        <v>509</v>
      </c>
      <c r="D40" s="81" t="s">
        <v>509</v>
      </c>
      <c r="E40" s="82"/>
      <c r="F40" s="81" t="s">
        <v>509</v>
      </c>
      <c r="G40" s="81" t="s">
        <v>509</v>
      </c>
      <c r="H40" s="82"/>
      <c r="I40" s="81" t="s">
        <v>509</v>
      </c>
      <c r="J40" s="81" t="s">
        <v>509</v>
      </c>
      <c r="K40" s="932"/>
    </row>
    <row r="41" spans="1:11" outlineLevel="1" x14ac:dyDescent="0.2">
      <c r="A41" s="931"/>
      <c r="B41" s="81"/>
      <c r="C41" s="82"/>
      <c r="D41" s="82"/>
      <c r="E41" s="82"/>
      <c r="F41" s="82"/>
      <c r="G41" s="82"/>
      <c r="H41" s="82"/>
      <c r="I41" s="82"/>
      <c r="J41" s="82"/>
      <c r="K41" s="932"/>
    </row>
    <row r="42" spans="1:11" outlineLevel="1" x14ac:dyDescent="0.2">
      <c r="A42" s="931"/>
      <c r="B42" s="81"/>
      <c r="C42" s="82"/>
      <c r="D42" s="82"/>
      <c r="E42" s="82"/>
      <c r="F42" s="82"/>
      <c r="G42" s="82"/>
      <c r="H42" s="82"/>
      <c r="I42" s="82"/>
      <c r="J42" s="82"/>
      <c r="K42" s="932"/>
    </row>
    <row r="43" spans="1:11" ht="13.5" outlineLevel="1" thickBot="1" x14ac:dyDescent="0.25">
      <c r="A43" s="933" t="s">
        <v>2</v>
      </c>
      <c r="B43" s="934"/>
      <c r="C43" s="934" t="s">
        <v>509</v>
      </c>
      <c r="D43" s="934" t="s">
        <v>509</v>
      </c>
      <c r="E43" s="935"/>
      <c r="F43" s="934" t="s">
        <v>509</v>
      </c>
      <c r="G43" s="934" t="s">
        <v>509</v>
      </c>
      <c r="H43" s="935"/>
      <c r="I43" s="934" t="s">
        <v>509</v>
      </c>
      <c r="J43" s="934" t="s">
        <v>509</v>
      </c>
      <c r="K43" s="936"/>
    </row>
    <row r="44" spans="1:11" x14ac:dyDescent="0.2">
      <c r="A44" s="84"/>
      <c r="B44" s="84"/>
      <c r="C44" s="84"/>
      <c r="D44" s="84"/>
      <c r="E44" s="84"/>
      <c r="F44" s="84"/>
      <c r="G44" s="84"/>
      <c r="H44" s="84"/>
      <c r="I44" s="84"/>
      <c r="J44" s="84"/>
      <c r="K44" s="84"/>
    </row>
  </sheetData>
  <mergeCells count="30">
    <mergeCell ref="A2:M2"/>
    <mergeCell ref="A3:K3"/>
    <mergeCell ref="I22:I23"/>
    <mergeCell ref="J22:J23"/>
    <mergeCell ref="H7:H8"/>
    <mergeCell ref="A7:G8"/>
    <mergeCell ref="A10:G10"/>
    <mergeCell ref="A9:G9"/>
    <mergeCell ref="A11:G11"/>
    <mergeCell ref="A12:G12"/>
    <mergeCell ref="A13:G13"/>
    <mergeCell ref="A14:G14"/>
    <mergeCell ref="A15:G15"/>
    <mergeCell ref="A16:G16"/>
    <mergeCell ref="A1:K1"/>
    <mergeCell ref="A20:A23"/>
    <mergeCell ref="B20:B23"/>
    <mergeCell ref="C21:E21"/>
    <mergeCell ref="F21:H21"/>
    <mergeCell ref="I21:K21"/>
    <mergeCell ref="C22:C23"/>
    <mergeCell ref="D22:D23"/>
    <mergeCell ref="A4:K4"/>
    <mergeCell ref="I7:K7"/>
    <mergeCell ref="A18:K18"/>
    <mergeCell ref="C20:E20"/>
    <mergeCell ref="F20:H20"/>
    <mergeCell ref="I20:K20"/>
    <mergeCell ref="F22:F23"/>
    <mergeCell ref="G22:G23"/>
  </mergeCells>
  <phoneticPr fontId="12" type="noConversion"/>
  <pageMargins left="0.74803149606299213" right="0.15748031496062992" top="0.55118110236220474" bottom="0.55118110236220474" header="0.51181102362204722" footer="0.51181102362204722"/>
  <pageSetup paperSize="9" scale="78" fitToHeight="1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8">
    <tabColor theme="0"/>
    <pageSetUpPr fitToPage="1"/>
  </sheetPr>
  <dimension ref="A1:N19"/>
  <sheetViews>
    <sheetView view="pageBreakPreview" zoomScaleNormal="75" zoomScaleSheetLayoutView="100" workbookViewId="0">
      <selection activeCell="L12" sqref="L12"/>
    </sheetView>
  </sheetViews>
  <sheetFormatPr defaultColWidth="9.140625" defaultRowHeight="12.75" x14ac:dyDescent="0.2"/>
  <cols>
    <col min="1" max="6" width="9.140625" style="107"/>
    <col min="7" max="9" width="6.28515625" style="107" customWidth="1"/>
    <col min="10" max="10" width="9.140625" style="107"/>
    <col min="11" max="11" width="8.42578125" style="107" customWidth="1"/>
    <col min="12" max="12" width="20.42578125" style="107" customWidth="1"/>
    <col min="13" max="13" width="19.5703125" style="107" customWidth="1"/>
    <col min="14" max="14" width="20.140625" style="107" customWidth="1"/>
    <col min="15" max="16384" width="9.140625" style="107"/>
  </cols>
  <sheetData>
    <row r="1" spans="1:14" ht="33.75" customHeight="1" x14ac:dyDescent="0.2">
      <c r="A1" s="1778" t="s">
        <v>513</v>
      </c>
      <c r="B1" s="1778"/>
      <c r="C1" s="1778"/>
      <c r="D1" s="1778"/>
      <c r="E1" s="1778"/>
      <c r="F1" s="1778"/>
      <c r="G1" s="1778"/>
      <c r="H1" s="1778"/>
      <c r="I1" s="1778"/>
      <c r="J1" s="1778"/>
      <c r="K1" s="1778"/>
      <c r="L1" s="1778"/>
      <c r="M1" s="1778"/>
      <c r="N1" s="1778"/>
    </row>
    <row r="2" spans="1:14" s="297" customFormat="1" x14ac:dyDescent="0.2">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c r="K2" s="1684"/>
      <c r="L2" s="1684"/>
      <c r="M2" s="1684"/>
      <c r="N2" s="310"/>
    </row>
    <row r="3" spans="1:14" s="297" customFormat="1" x14ac:dyDescent="0.2">
      <c r="A3" s="1686" t="str">
        <f>+'Прилож.№ 1_Раздел1'!B17</f>
        <v>14 октября</v>
      </c>
      <c r="B3" s="1686"/>
      <c r="C3" s="1686"/>
      <c r="D3" s="1686"/>
      <c r="E3" s="1686"/>
      <c r="F3" s="1686"/>
      <c r="G3" s="1686"/>
      <c r="H3" s="1686"/>
      <c r="I3" s="1686"/>
      <c r="J3" s="1686"/>
      <c r="K3" s="1686"/>
    </row>
    <row r="4" spans="1:14" ht="21.75" customHeight="1" thickBot="1" x14ac:dyDescent="0.25">
      <c r="A4" s="1799" t="s">
        <v>514</v>
      </c>
      <c r="B4" s="1799"/>
      <c r="C4" s="1799"/>
      <c r="D4" s="1799"/>
      <c r="E4" s="1799"/>
      <c r="F4" s="1799"/>
      <c r="G4" s="1799"/>
      <c r="H4" s="1799"/>
      <c r="I4" s="1799"/>
      <c r="J4" s="1799"/>
      <c r="K4" s="1799"/>
      <c r="L4" s="1799"/>
      <c r="M4" s="1799"/>
      <c r="N4" s="1799"/>
    </row>
    <row r="5" spans="1:14" x14ac:dyDescent="0.2">
      <c r="A5" s="1786" t="s">
        <v>178</v>
      </c>
      <c r="B5" s="1788" t="s">
        <v>246</v>
      </c>
      <c r="C5" s="1788"/>
      <c r="D5" s="1788"/>
      <c r="E5" s="1788"/>
      <c r="F5" s="1788"/>
      <c r="G5" s="1788"/>
      <c r="H5" s="1788"/>
      <c r="I5" s="1788"/>
      <c r="J5" s="1788"/>
      <c r="K5" s="1788" t="s">
        <v>334</v>
      </c>
      <c r="L5" s="1788" t="s">
        <v>247</v>
      </c>
      <c r="M5" s="1788"/>
      <c r="N5" s="1790"/>
    </row>
    <row r="6" spans="1:14" ht="15.75" customHeight="1" thickBot="1" x14ac:dyDescent="0.25">
      <c r="A6" s="1787"/>
      <c r="B6" s="1789"/>
      <c r="C6" s="1789"/>
      <c r="D6" s="1789"/>
      <c r="E6" s="1789"/>
      <c r="F6" s="1789"/>
      <c r="G6" s="1789"/>
      <c r="H6" s="1789"/>
      <c r="I6" s="1789"/>
      <c r="J6" s="1789"/>
      <c r="K6" s="1789"/>
      <c r="L6" s="290" t="s">
        <v>859</v>
      </c>
      <c r="M6" s="290" t="s">
        <v>860</v>
      </c>
      <c r="N6" s="291" t="s">
        <v>1046</v>
      </c>
    </row>
    <row r="7" spans="1:14" s="345" customFormat="1" ht="11.25" x14ac:dyDescent="0.2">
      <c r="A7" s="919">
        <v>1</v>
      </c>
      <c r="B7" s="1795">
        <v>2</v>
      </c>
      <c r="C7" s="1796"/>
      <c r="D7" s="1796"/>
      <c r="E7" s="1796"/>
      <c r="F7" s="1796"/>
      <c r="G7" s="1796"/>
      <c r="H7" s="1796"/>
      <c r="I7" s="1796"/>
      <c r="J7" s="1797"/>
      <c r="K7" s="920">
        <v>3</v>
      </c>
      <c r="L7" s="921">
        <v>4</v>
      </c>
      <c r="M7" s="921">
        <v>5</v>
      </c>
      <c r="N7" s="922">
        <v>6</v>
      </c>
    </row>
    <row r="8" spans="1:14" ht="32.25" customHeight="1" x14ac:dyDescent="0.2">
      <c r="A8" s="1780" t="s">
        <v>515</v>
      </c>
      <c r="B8" s="1781"/>
      <c r="C8" s="1781"/>
      <c r="D8" s="1781"/>
      <c r="E8" s="1781"/>
      <c r="F8" s="1781"/>
      <c r="G8" s="1781"/>
      <c r="H8" s="1781"/>
      <c r="I8" s="1781"/>
      <c r="J8" s="1782"/>
      <c r="K8" s="172" t="s">
        <v>161</v>
      </c>
      <c r="L8" s="85">
        <f>SUM(L10:L15)</f>
        <v>22338246.600000001</v>
      </c>
      <c r="M8" s="85">
        <f>SUM(M10:M15)</f>
        <v>21907008</v>
      </c>
      <c r="N8" s="368">
        <f>SUM(N10:N15)</f>
        <v>21907008</v>
      </c>
    </row>
    <row r="9" spans="1:14" ht="13.5" customHeight="1" x14ac:dyDescent="0.2">
      <c r="A9" s="1792" t="s">
        <v>230</v>
      </c>
      <c r="B9" s="1793"/>
      <c r="C9" s="1793"/>
      <c r="D9" s="1793"/>
      <c r="E9" s="1793"/>
      <c r="F9" s="1793"/>
      <c r="G9" s="1793"/>
      <c r="H9" s="1793"/>
      <c r="I9" s="1793"/>
      <c r="J9" s="1794"/>
      <c r="K9" s="272"/>
      <c r="L9" s="100"/>
      <c r="M9" s="100"/>
      <c r="N9" s="292"/>
    </row>
    <row r="10" spans="1:14" ht="66" customHeight="1" x14ac:dyDescent="0.2">
      <c r="A10" s="928" t="s">
        <v>166</v>
      </c>
      <c r="B10" s="1791" t="s">
        <v>1209</v>
      </c>
      <c r="C10" s="1791"/>
      <c r="D10" s="1791"/>
      <c r="E10" s="1791"/>
      <c r="F10" s="1791"/>
      <c r="G10" s="1791"/>
      <c r="H10" s="1791"/>
      <c r="I10" s="1791"/>
      <c r="J10" s="1791"/>
      <c r="K10" s="272" t="s">
        <v>161</v>
      </c>
      <c r="L10" s="100">
        <v>36846.6</v>
      </c>
      <c r="M10" s="100">
        <v>31208</v>
      </c>
      <c r="N10" s="292">
        <v>31208</v>
      </c>
    </row>
    <row r="11" spans="1:14" ht="28.5" customHeight="1" x14ac:dyDescent="0.2">
      <c r="A11" s="928" t="s">
        <v>171</v>
      </c>
      <c r="B11" s="1779" t="s">
        <v>961</v>
      </c>
      <c r="C11" s="1779"/>
      <c r="D11" s="1779"/>
      <c r="E11" s="1779"/>
      <c r="F11" s="1779"/>
      <c r="G11" s="1779"/>
      <c r="H11" s="1779"/>
      <c r="I11" s="1779"/>
      <c r="J11" s="1779"/>
      <c r="K11" s="272" t="s">
        <v>161</v>
      </c>
      <c r="L11" s="100">
        <v>20000</v>
      </c>
      <c r="M11" s="100"/>
      <c r="N11" s="292"/>
    </row>
    <row r="12" spans="1:14" ht="31.5" customHeight="1" x14ac:dyDescent="0.2">
      <c r="A12" s="928" t="s">
        <v>167</v>
      </c>
      <c r="B12" s="1783" t="s">
        <v>962</v>
      </c>
      <c r="C12" s="1784"/>
      <c r="D12" s="1784"/>
      <c r="E12" s="1784"/>
      <c r="F12" s="1784"/>
      <c r="G12" s="1784"/>
      <c r="H12" s="1784"/>
      <c r="I12" s="1784"/>
      <c r="J12" s="1785"/>
      <c r="K12" s="272" t="s">
        <v>161</v>
      </c>
      <c r="L12" s="100">
        <v>20000</v>
      </c>
      <c r="M12" s="100"/>
      <c r="N12" s="292"/>
    </row>
    <row r="13" spans="1:14" ht="28.5" customHeight="1" x14ac:dyDescent="0.2">
      <c r="A13" s="928" t="s">
        <v>168</v>
      </c>
      <c r="B13" s="1779" t="s">
        <v>963</v>
      </c>
      <c r="C13" s="1779"/>
      <c r="D13" s="1779"/>
      <c r="E13" s="1779"/>
      <c r="F13" s="1779"/>
      <c r="G13" s="1779"/>
      <c r="H13" s="1779"/>
      <c r="I13" s="1779"/>
      <c r="J13" s="1779"/>
      <c r="K13" s="272" t="s">
        <v>161</v>
      </c>
      <c r="L13" s="100">
        <v>53000</v>
      </c>
      <c r="M13" s="100"/>
      <c r="N13" s="292"/>
    </row>
    <row r="14" spans="1:14" ht="28.5" customHeight="1" x14ac:dyDescent="0.2">
      <c r="A14" s="928" t="s">
        <v>169</v>
      </c>
      <c r="B14" s="1783" t="s">
        <v>1211</v>
      </c>
      <c r="C14" s="1784"/>
      <c r="D14" s="1784"/>
      <c r="E14" s="1784"/>
      <c r="F14" s="1784"/>
      <c r="G14" s="1784"/>
      <c r="H14" s="1784"/>
      <c r="I14" s="1784"/>
      <c r="J14" s="1785"/>
      <c r="K14" s="272" t="s">
        <v>161</v>
      </c>
      <c r="L14" s="100">
        <v>210000</v>
      </c>
      <c r="M14" s="100"/>
      <c r="N14" s="292"/>
    </row>
    <row r="15" spans="1:14" ht="55.15" customHeight="1" x14ac:dyDescent="0.2">
      <c r="A15" s="928" t="s">
        <v>1210</v>
      </c>
      <c r="B15" s="1779" t="s">
        <v>1040</v>
      </c>
      <c r="C15" s="1779"/>
      <c r="D15" s="1779"/>
      <c r="E15" s="1779"/>
      <c r="F15" s="1779"/>
      <c r="G15" s="1779"/>
      <c r="H15" s="1779"/>
      <c r="I15" s="1779"/>
      <c r="J15" s="1779"/>
      <c r="K15" s="272" t="s">
        <v>161</v>
      </c>
      <c r="L15" s="100">
        <v>21998400</v>
      </c>
      <c r="M15" s="100">
        <v>21875800</v>
      </c>
      <c r="N15" s="292">
        <v>21875800</v>
      </c>
    </row>
    <row r="16" spans="1:14" ht="48.75" customHeight="1" x14ac:dyDescent="0.2">
      <c r="A16" s="1780" t="s">
        <v>516</v>
      </c>
      <c r="B16" s="1781"/>
      <c r="C16" s="1781"/>
      <c r="D16" s="1781"/>
      <c r="E16" s="1781"/>
      <c r="F16" s="1781"/>
      <c r="G16" s="1781"/>
      <c r="H16" s="1781"/>
      <c r="I16" s="1781"/>
      <c r="J16" s="1782"/>
      <c r="K16" s="172" t="s">
        <v>242</v>
      </c>
      <c r="L16" s="85">
        <f>SUM(L18:L19)</f>
        <v>0</v>
      </c>
      <c r="M16" s="85">
        <f>SUM(M18:M19)</f>
        <v>0</v>
      </c>
      <c r="N16" s="368">
        <f t="shared" ref="N16" si="0">SUM(N18:N19)</f>
        <v>0</v>
      </c>
    </row>
    <row r="17" spans="1:14" ht="13.5" customHeight="1" x14ac:dyDescent="0.2">
      <c r="A17" s="1792" t="s">
        <v>230</v>
      </c>
      <c r="B17" s="1793"/>
      <c r="C17" s="1793"/>
      <c r="D17" s="1793"/>
      <c r="E17" s="1793"/>
      <c r="F17" s="1793"/>
      <c r="G17" s="1793"/>
      <c r="H17" s="1793"/>
      <c r="I17" s="1793"/>
      <c r="J17" s="1794"/>
      <c r="K17" s="617"/>
      <c r="L17" s="100"/>
      <c r="M17" s="100"/>
      <c r="N17" s="292"/>
    </row>
    <row r="18" spans="1:14" ht="15" customHeight="1" x14ac:dyDescent="0.2">
      <c r="A18" s="928" t="s">
        <v>166</v>
      </c>
      <c r="B18" s="1779"/>
      <c r="C18" s="1779"/>
      <c r="D18" s="1779"/>
      <c r="E18" s="1779"/>
      <c r="F18" s="1779"/>
      <c r="G18" s="1779"/>
      <c r="H18" s="1779"/>
      <c r="I18" s="1779"/>
      <c r="J18" s="1779"/>
      <c r="K18" s="617" t="s">
        <v>242</v>
      </c>
      <c r="L18" s="100"/>
      <c r="M18" s="100"/>
      <c r="N18" s="292"/>
    </row>
    <row r="19" spans="1:14" ht="14.25" customHeight="1" thickBot="1" x14ac:dyDescent="0.25">
      <c r="A19" s="929" t="s">
        <v>171</v>
      </c>
      <c r="B19" s="1798"/>
      <c r="C19" s="1798"/>
      <c r="D19" s="1798"/>
      <c r="E19" s="1798"/>
      <c r="F19" s="1798"/>
      <c r="G19" s="1798"/>
      <c r="H19" s="1798"/>
      <c r="I19" s="1798"/>
      <c r="J19" s="1798"/>
      <c r="K19" s="930" t="s">
        <v>242</v>
      </c>
      <c r="L19" s="283"/>
      <c r="M19" s="283"/>
      <c r="N19" s="294"/>
    </row>
  </sheetData>
  <mergeCells count="21">
    <mergeCell ref="B19:J19"/>
    <mergeCell ref="A17:J17"/>
    <mergeCell ref="B18:J18"/>
    <mergeCell ref="A2:M2"/>
    <mergeCell ref="A3:K3"/>
    <mergeCell ref="A4:N4"/>
    <mergeCell ref="B14:J14"/>
    <mergeCell ref="A1:N1"/>
    <mergeCell ref="B13:J13"/>
    <mergeCell ref="B15:J15"/>
    <mergeCell ref="A16:J16"/>
    <mergeCell ref="B12:J12"/>
    <mergeCell ref="A5:A6"/>
    <mergeCell ref="B5:J6"/>
    <mergeCell ref="K5:K6"/>
    <mergeCell ref="L5:N5"/>
    <mergeCell ref="A8:J8"/>
    <mergeCell ref="B10:J10"/>
    <mergeCell ref="A9:J9"/>
    <mergeCell ref="B7:J7"/>
    <mergeCell ref="B11:J11"/>
  </mergeCells>
  <phoneticPr fontId="12" type="noConversion"/>
  <pageMargins left="0.74803149606299213" right="0.15748031496062992" top="0.78740157480314965" bottom="0.39370078740157483" header="0.51181102362204722" footer="0.51181102362204722"/>
  <pageSetup paperSize="9" scale="92" fitToHeight="1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9">
    <tabColor theme="0"/>
    <pageSetUpPr fitToPage="1"/>
  </sheetPr>
  <dimension ref="A1:S47"/>
  <sheetViews>
    <sheetView view="pageBreakPreview" zoomScale="90" zoomScaleNormal="100" zoomScaleSheetLayoutView="90" workbookViewId="0">
      <selection activeCell="A16" sqref="A16:F16"/>
    </sheetView>
  </sheetViews>
  <sheetFormatPr defaultColWidth="9.140625" defaultRowHeight="12.75" outlineLevelRow="1" x14ac:dyDescent="0.2"/>
  <cols>
    <col min="1" max="6" width="9.140625" style="107"/>
    <col min="7" max="9" width="6.28515625" style="107" customWidth="1"/>
    <col min="10" max="10" width="9.140625" style="107"/>
    <col min="11" max="11" width="8.42578125" style="107" customWidth="1"/>
    <col min="12" max="12" width="20.42578125" style="107" customWidth="1"/>
    <col min="13" max="13" width="22.7109375" style="107" customWidth="1"/>
    <col min="14" max="14" width="20.140625" style="107" customWidth="1"/>
    <col min="15" max="16384" width="9.140625" style="107"/>
  </cols>
  <sheetData>
    <row r="1" spans="1:14" ht="33.75" customHeight="1" x14ac:dyDescent="0.2">
      <c r="A1" s="1778" t="s">
        <v>513</v>
      </c>
      <c r="B1" s="1778"/>
      <c r="C1" s="1778"/>
      <c r="D1" s="1778"/>
      <c r="E1" s="1778"/>
      <c r="F1" s="1778"/>
      <c r="G1" s="1778"/>
      <c r="H1" s="1778"/>
      <c r="I1" s="1778"/>
      <c r="J1" s="1778"/>
      <c r="K1" s="1778"/>
      <c r="L1" s="1778"/>
      <c r="M1" s="1778"/>
      <c r="N1" s="1778"/>
    </row>
    <row r="2" spans="1:14" s="297" customFormat="1" x14ac:dyDescent="0.2">
      <c r="A2" s="1684" t="str">
        <f>+'Прилож.№ 1_Раздел1'!A23</f>
        <v>Учреждение Муниципальное автономное образовательное учреждение дополнительного образования "Дворец творчества детей и молодежи"</v>
      </c>
      <c r="B2" s="1684"/>
      <c r="C2" s="1684"/>
      <c r="D2" s="1684"/>
      <c r="E2" s="1684"/>
      <c r="F2" s="1684"/>
      <c r="G2" s="1684"/>
      <c r="H2" s="1684"/>
      <c r="I2" s="1684"/>
      <c r="J2" s="1684"/>
      <c r="K2" s="1684"/>
      <c r="L2" s="1684"/>
      <c r="M2" s="1684"/>
      <c r="N2" s="310"/>
    </row>
    <row r="3" spans="1:14" s="297" customFormat="1" ht="13.5" thickBot="1" x14ac:dyDescent="0.25">
      <c r="A3" s="1686" t="str">
        <f>+'Прилож.№ 1_Раздел1'!B17</f>
        <v>14 октября</v>
      </c>
      <c r="B3" s="1686"/>
      <c r="C3" s="1686"/>
      <c r="D3" s="1686"/>
      <c r="E3" s="1686"/>
      <c r="F3" s="1686"/>
      <c r="G3" s="1686"/>
      <c r="H3" s="1686"/>
      <c r="I3" s="1686"/>
      <c r="J3" s="1686"/>
      <c r="K3" s="1686"/>
    </row>
    <row r="4" spans="1:14" x14ac:dyDescent="0.2">
      <c r="A4" s="1786" t="s">
        <v>178</v>
      </c>
      <c r="B4" s="1788" t="s">
        <v>246</v>
      </c>
      <c r="C4" s="1788"/>
      <c r="D4" s="1788"/>
      <c r="E4" s="1788"/>
      <c r="F4" s="1788"/>
      <c r="G4" s="1788"/>
      <c r="H4" s="1788"/>
      <c r="I4" s="1788"/>
      <c r="J4" s="1788"/>
      <c r="K4" s="1788" t="s">
        <v>334</v>
      </c>
      <c r="L4" s="1788" t="s">
        <v>247</v>
      </c>
      <c r="M4" s="1788"/>
      <c r="N4" s="1790"/>
    </row>
    <row r="5" spans="1:14" ht="15.75" customHeight="1" thickBot="1" x14ac:dyDescent="0.25">
      <c r="A5" s="1787"/>
      <c r="B5" s="1789"/>
      <c r="C5" s="1789"/>
      <c r="D5" s="1789"/>
      <c r="E5" s="1789"/>
      <c r="F5" s="1789"/>
      <c r="G5" s="1789"/>
      <c r="H5" s="1789"/>
      <c r="I5" s="1789"/>
      <c r="J5" s="1789"/>
      <c r="K5" s="1789"/>
      <c r="L5" s="290" t="s">
        <v>527</v>
      </c>
      <c r="M5" s="290" t="s">
        <v>527</v>
      </c>
      <c r="N5" s="291" t="s">
        <v>527</v>
      </c>
    </row>
    <row r="6" spans="1:14" s="345" customFormat="1" ht="11.25" x14ac:dyDescent="0.2">
      <c r="A6" s="919">
        <v>1</v>
      </c>
      <c r="B6" s="1795">
        <v>2</v>
      </c>
      <c r="C6" s="1796"/>
      <c r="D6" s="1796"/>
      <c r="E6" s="1796"/>
      <c r="F6" s="1796"/>
      <c r="G6" s="1796"/>
      <c r="H6" s="1796"/>
      <c r="I6" s="1796"/>
      <c r="J6" s="1797"/>
      <c r="K6" s="920">
        <v>3</v>
      </c>
      <c r="L6" s="921">
        <v>4</v>
      </c>
      <c r="M6" s="921">
        <v>5</v>
      </c>
      <c r="N6" s="922">
        <v>6</v>
      </c>
    </row>
    <row r="7" spans="1:14" ht="54" customHeight="1" x14ac:dyDescent="0.2">
      <c r="A7" s="1780" t="s">
        <v>790</v>
      </c>
      <c r="B7" s="1781"/>
      <c r="C7" s="1781"/>
      <c r="D7" s="1781"/>
      <c r="E7" s="1781"/>
      <c r="F7" s="1781"/>
      <c r="G7" s="1781"/>
      <c r="H7" s="1781"/>
      <c r="I7" s="1781"/>
      <c r="J7" s="1782"/>
      <c r="K7" s="172" t="s">
        <v>161</v>
      </c>
      <c r="L7" s="85">
        <f>+K16</f>
        <v>0</v>
      </c>
      <c r="M7" s="85">
        <f>+M16</f>
        <v>0</v>
      </c>
      <c r="N7" s="368">
        <f>+N16</f>
        <v>0</v>
      </c>
    </row>
    <row r="8" spans="1:14" ht="45.75" customHeight="1" x14ac:dyDescent="0.2">
      <c r="A8" s="1780" t="s">
        <v>791</v>
      </c>
      <c r="B8" s="1781"/>
      <c r="C8" s="1781"/>
      <c r="D8" s="1781"/>
      <c r="E8" s="1781"/>
      <c r="F8" s="1781"/>
      <c r="G8" s="1781"/>
      <c r="H8" s="1781"/>
      <c r="I8" s="1781"/>
      <c r="J8" s="1782"/>
      <c r="K8" s="172" t="s">
        <v>162</v>
      </c>
      <c r="L8" s="85">
        <f>+K31</f>
        <v>0</v>
      </c>
      <c r="M8" s="85">
        <f>+M31</f>
        <v>0</v>
      </c>
      <c r="N8" s="368">
        <f>+N31</f>
        <v>0</v>
      </c>
    </row>
    <row r="9" spans="1:14" ht="33" customHeight="1" x14ac:dyDescent="0.2">
      <c r="A9" s="1883" t="str">
        <f>+'Прилож.№ 1_Раздел1'!A61</f>
        <v>поступления капитального характера бюджетным и автономным учреждениям от сектора государственного управления</v>
      </c>
      <c r="B9" s="1884"/>
      <c r="C9" s="1884"/>
      <c r="D9" s="1884"/>
      <c r="E9" s="1884"/>
      <c r="F9" s="1884"/>
      <c r="G9" s="1884"/>
      <c r="H9" s="1884"/>
      <c r="I9" s="1884"/>
      <c r="J9" s="1885"/>
      <c r="K9" s="172" t="s">
        <v>242</v>
      </c>
      <c r="L9" s="85">
        <f>+K18</f>
        <v>0</v>
      </c>
      <c r="M9" s="85">
        <f>+M18</f>
        <v>0</v>
      </c>
      <c r="N9" s="368">
        <f>+N18</f>
        <v>0</v>
      </c>
    </row>
    <row r="10" spans="1:14" ht="29.45" customHeight="1" thickBot="1" x14ac:dyDescent="0.25">
      <c r="A10" s="1886" t="str">
        <f>+'Прилож.№ 1_Раздел1'!A62</f>
        <v>поступления капитального характера от иных резидентов (за исключением сектора государственного управления и организаций государственного сектора)"</v>
      </c>
      <c r="B10" s="1887"/>
      <c r="C10" s="1887"/>
      <c r="D10" s="1887"/>
      <c r="E10" s="1887"/>
      <c r="F10" s="1887"/>
      <c r="G10" s="1887"/>
      <c r="H10" s="1887"/>
      <c r="I10" s="1887"/>
      <c r="J10" s="1888"/>
      <c r="K10" s="912" t="s">
        <v>243</v>
      </c>
      <c r="L10" s="507">
        <f>+K19</f>
        <v>0</v>
      </c>
      <c r="M10" s="507">
        <f>+M19</f>
        <v>0</v>
      </c>
      <c r="N10" s="482">
        <f>+N19</f>
        <v>0</v>
      </c>
    </row>
    <row r="11" spans="1:14" ht="33" customHeight="1" x14ac:dyDescent="0.2">
      <c r="A11" s="1799" t="s">
        <v>585</v>
      </c>
      <c r="B11" s="1799"/>
      <c r="C11" s="1799"/>
      <c r="D11" s="1799"/>
      <c r="E11" s="1799"/>
      <c r="F11" s="1799"/>
      <c r="G11" s="1799"/>
      <c r="H11" s="1799"/>
      <c r="I11" s="1799"/>
      <c r="J11" s="1799"/>
      <c r="K11" s="1799"/>
      <c r="L11" s="1799"/>
      <c r="M11" s="1799"/>
      <c r="N11" s="1799"/>
    </row>
    <row r="12" spans="1:14" s="11" customFormat="1" ht="15" customHeight="1" outlineLevel="1" thickBot="1" x14ac:dyDescent="0.25">
      <c r="A12" s="1857" t="s">
        <v>334</v>
      </c>
      <c r="B12" s="1857"/>
      <c r="C12" s="21">
        <v>152</v>
      </c>
      <c r="D12" s="1733" t="s">
        <v>449</v>
      </c>
      <c r="E12" s="1733"/>
      <c r="F12" s="1733"/>
      <c r="G12" s="1733"/>
      <c r="H12" s="1733"/>
      <c r="I12" s="1733"/>
      <c r="J12" s="1733"/>
      <c r="K12" s="1733"/>
      <c r="L12" s="1733"/>
      <c r="M12" s="1733"/>
      <c r="N12" s="1733"/>
    </row>
    <row r="13" spans="1:14" s="6" customFormat="1" ht="15.75" customHeight="1" outlineLevel="1" x14ac:dyDescent="0.2">
      <c r="A13" s="1678" t="s">
        <v>219</v>
      </c>
      <c r="B13" s="1679"/>
      <c r="C13" s="1679"/>
      <c r="D13" s="1679"/>
      <c r="E13" s="1679"/>
      <c r="F13" s="1749"/>
      <c r="G13" s="1730" t="s">
        <v>241</v>
      </c>
      <c r="H13" s="1679"/>
      <c r="I13" s="1749"/>
      <c r="J13" s="1859" t="s">
        <v>334</v>
      </c>
      <c r="K13" s="1675" t="s">
        <v>221</v>
      </c>
      <c r="L13" s="1676"/>
      <c r="M13" s="1676"/>
      <c r="N13" s="1677"/>
    </row>
    <row r="14" spans="1:14" s="6" customFormat="1" ht="45.75" customHeight="1" outlineLevel="1" thickBot="1" x14ac:dyDescent="0.25">
      <c r="A14" s="1680"/>
      <c r="B14" s="1681"/>
      <c r="C14" s="1681"/>
      <c r="D14" s="1681"/>
      <c r="E14" s="1681"/>
      <c r="F14" s="1750"/>
      <c r="G14" s="1734"/>
      <c r="H14" s="1681"/>
      <c r="I14" s="1750"/>
      <c r="J14" s="1860"/>
      <c r="K14" s="1665" t="s">
        <v>527</v>
      </c>
      <c r="L14" s="1682"/>
      <c r="M14" s="611" t="s">
        <v>527</v>
      </c>
      <c r="N14" s="612" t="s">
        <v>551</v>
      </c>
    </row>
    <row r="15" spans="1:14" s="908" customFormat="1" ht="11.25" outlineLevel="1" x14ac:dyDescent="0.2">
      <c r="A15" s="1751">
        <v>1</v>
      </c>
      <c r="B15" s="1752"/>
      <c r="C15" s="1752"/>
      <c r="D15" s="1752"/>
      <c r="E15" s="1752"/>
      <c r="F15" s="1753"/>
      <c r="G15" s="1851">
        <v>2</v>
      </c>
      <c r="H15" s="1752"/>
      <c r="I15" s="1753"/>
      <c r="J15" s="917">
        <v>3</v>
      </c>
      <c r="K15" s="1851">
        <v>4</v>
      </c>
      <c r="L15" s="1753"/>
      <c r="M15" s="917">
        <v>5</v>
      </c>
      <c r="N15" s="918">
        <v>6</v>
      </c>
    </row>
    <row r="16" spans="1:14" s="6" customFormat="1" ht="72.75" customHeight="1" outlineLevel="1" x14ac:dyDescent="0.2">
      <c r="A16" s="1852" t="s">
        <v>584</v>
      </c>
      <c r="B16" s="1853"/>
      <c r="C16" s="1853"/>
      <c r="D16" s="1853"/>
      <c r="E16" s="1853"/>
      <c r="F16" s="1854"/>
      <c r="G16" s="1846"/>
      <c r="H16" s="1847"/>
      <c r="I16" s="1848"/>
      <c r="J16" s="27"/>
      <c r="K16" s="1855">
        <f>+K17+K18</f>
        <v>0</v>
      </c>
      <c r="L16" s="1856"/>
      <c r="M16" s="28">
        <f>+M17+M18</f>
        <v>0</v>
      </c>
      <c r="N16" s="913">
        <f>+N17+N18</f>
        <v>0</v>
      </c>
    </row>
    <row r="17" spans="1:19" s="6" customFormat="1" ht="24.75" customHeight="1" outlineLevel="1" x14ac:dyDescent="0.2">
      <c r="A17" s="1725" t="s">
        <v>587</v>
      </c>
      <c r="B17" s="1726"/>
      <c r="C17" s="1726"/>
      <c r="D17" s="1726"/>
      <c r="E17" s="1726"/>
      <c r="F17" s="1727"/>
      <c r="G17" s="1846"/>
      <c r="H17" s="1847"/>
      <c r="I17" s="1848"/>
      <c r="J17" s="8">
        <v>152</v>
      </c>
      <c r="K17" s="1849"/>
      <c r="L17" s="1850"/>
      <c r="M17" s="40"/>
      <c r="N17" s="914"/>
    </row>
    <row r="18" spans="1:19" s="6" customFormat="1" ht="29.25" customHeight="1" outlineLevel="1" thickBot="1" x14ac:dyDescent="0.25">
      <c r="A18" s="1800" t="s">
        <v>586</v>
      </c>
      <c r="B18" s="1801"/>
      <c r="C18" s="1801"/>
      <c r="D18" s="1801"/>
      <c r="E18" s="1801"/>
      <c r="F18" s="1802"/>
      <c r="G18" s="1803"/>
      <c r="H18" s="1804"/>
      <c r="I18" s="1805"/>
      <c r="J18" s="915">
        <v>152</v>
      </c>
      <c r="K18" s="1806"/>
      <c r="L18" s="1807"/>
      <c r="M18" s="256"/>
      <c r="N18" s="916"/>
    </row>
    <row r="19" spans="1:19" s="79" customFormat="1" ht="15.75" customHeight="1" x14ac:dyDescent="0.2">
      <c r="A19" s="1799"/>
      <c r="B19" s="1799"/>
      <c r="C19" s="1799"/>
      <c r="D19" s="1799"/>
      <c r="E19" s="1799"/>
      <c r="F19" s="1799"/>
      <c r="G19" s="1799"/>
      <c r="H19" s="1799"/>
      <c r="I19" s="1799"/>
      <c r="J19" s="1799"/>
      <c r="K19" s="1799"/>
      <c r="L19" s="1799"/>
      <c r="M19" s="1799"/>
      <c r="N19" s="1799"/>
      <c r="O19" s="129"/>
      <c r="P19" s="129"/>
      <c r="Q19" s="129"/>
      <c r="R19" s="129"/>
      <c r="S19" s="129"/>
    </row>
    <row r="20" spans="1:19" s="79" customFormat="1" ht="29.45" customHeight="1" outlineLevel="1" thickBot="1" x14ac:dyDescent="0.25">
      <c r="A20" s="1808" t="s">
        <v>305</v>
      </c>
      <c r="B20" s="1808"/>
      <c r="C20" s="122">
        <v>155</v>
      </c>
      <c r="D20" s="1799" t="s">
        <v>451</v>
      </c>
      <c r="E20" s="1799"/>
      <c r="F20" s="1799"/>
      <c r="G20" s="1799"/>
      <c r="H20" s="1799"/>
      <c r="I20" s="1799"/>
      <c r="J20" s="1799"/>
      <c r="K20" s="1799"/>
      <c r="L20" s="1799"/>
      <c r="M20" s="1799"/>
      <c r="N20" s="1799"/>
      <c r="O20" s="96"/>
      <c r="P20" s="96"/>
      <c r="Q20" s="96"/>
      <c r="R20" s="96"/>
      <c r="S20" s="96"/>
    </row>
    <row r="21" spans="1:19" s="79" customFormat="1" ht="15.75" customHeight="1" outlineLevel="1" x14ac:dyDescent="0.2">
      <c r="A21" s="1809" t="s">
        <v>219</v>
      </c>
      <c r="B21" s="1810"/>
      <c r="C21" s="1810"/>
      <c r="D21" s="1810"/>
      <c r="E21" s="1810"/>
      <c r="F21" s="1811"/>
      <c r="G21" s="1815" t="s">
        <v>241</v>
      </c>
      <c r="H21" s="1810"/>
      <c r="I21" s="1811"/>
      <c r="J21" s="1817" t="s">
        <v>334</v>
      </c>
      <c r="K21" s="1819" t="s">
        <v>221</v>
      </c>
      <c r="L21" s="1820"/>
      <c r="M21" s="1820"/>
      <c r="N21" s="1821"/>
    </row>
    <row r="22" spans="1:19" s="79" customFormat="1" ht="45.75" customHeight="1" outlineLevel="1" thickBot="1" x14ac:dyDescent="0.25">
      <c r="A22" s="1875"/>
      <c r="B22" s="1876"/>
      <c r="C22" s="1876"/>
      <c r="D22" s="1876"/>
      <c r="E22" s="1876"/>
      <c r="F22" s="1877"/>
      <c r="G22" s="1878"/>
      <c r="H22" s="1876"/>
      <c r="I22" s="1877"/>
      <c r="J22" s="1879"/>
      <c r="K22" s="1880" t="s">
        <v>550</v>
      </c>
      <c r="L22" s="1881"/>
      <c r="M22" s="290" t="s">
        <v>550</v>
      </c>
      <c r="N22" s="291" t="s">
        <v>550</v>
      </c>
    </row>
    <row r="23" spans="1:19" s="927" customFormat="1" ht="11.25" outlineLevel="1" x14ac:dyDescent="0.2">
      <c r="A23" s="1882">
        <v>1</v>
      </c>
      <c r="B23" s="1796"/>
      <c r="C23" s="1796"/>
      <c r="D23" s="1796"/>
      <c r="E23" s="1796"/>
      <c r="F23" s="1797"/>
      <c r="G23" s="1795">
        <v>2</v>
      </c>
      <c r="H23" s="1796"/>
      <c r="I23" s="1797"/>
      <c r="J23" s="921">
        <v>3</v>
      </c>
      <c r="K23" s="1795">
        <v>4</v>
      </c>
      <c r="L23" s="1797"/>
      <c r="M23" s="921">
        <v>5</v>
      </c>
      <c r="N23" s="922">
        <v>6</v>
      </c>
    </row>
    <row r="24" spans="1:19" s="79" customFormat="1" ht="21.75" customHeight="1" outlineLevel="1" x14ac:dyDescent="0.2">
      <c r="A24" s="1841" t="s">
        <v>792</v>
      </c>
      <c r="B24" s="1842"/>
      <c r="C24" s="1842"/>
      <c r="D24" s="1842"/>
      <c r="E24" s="1842"/>
      <c r="F24" s="1843"/>
      <c r="G24" s="1827"/>
      <c r="H24" s="1828"/>
      <c r="I24" s="1829"/>
      <c r="J24" s="324">
        <v>155</v>
      </c>
      <c r="K24" s="1844">
        <f>+K25+K26</f>
        <v>0</v>
      </c>
      <c r="L24" s="1845"/>
      <c r="M24" s="199">
        <f>+M25+M26</f>
        <v>0</v>
      </c>
      <c r="N24" s="923">
        <f>+N25+N26</f>
        <v>0</v>
      </c>
    </row>
    <row r="25" spans="1:19" s="79" customFormat="1" ht="18.75" customHeight="1" outlineLevel="1" x14ac:dyDescent="0.2">
      <c r="A25" s="1824" t="s">
        <v>593</v>
      </c>
      <c r="B25" s="1825"/>
      <c r="C25" s="1825"/>
      <c r="D25" s="1825"/>
      <c r="E25" s="1825"/>
      <c r="F25" s="1826"/>
      <c r="G25" s="1827"/>
      <c r="H25" s="1828"/>
      <c r="I25" s="1829"/>
      <c r="J25" s="155"/>
      <c r="K25" s="1830"/>
      <c r="L25" s="1831"/>
      <c r="M25" s="322"/>
      <c r="N25" s="305"/>
    </row>
    <row r="26" spans="1:19" s="79" customFormat="1" ht="21.75" customHeight="1" outlineLevel="1" x14ac:dyDescent="0.2">
      <c r="A26" s="1824" t="s">
        <v>592</v>
      </c>
      <c r="B26" s="1825"/>
      <c r="C26" s="1825"/>
      <c r="D26" s="1825"/>
      <c r="E26" s="1825"/>
      <c r="F26" s="1826"/>
      <c r="G26" s="1827"/>
      <c r="H26" s="1828"/>
      <c r="I26" s="1829"/>
      <c r="J26" s="155"/>
      <c r="K26" s="1830"/>
      <c r="L26" s="1831"/>
      <c r="M26" s="322"/>
      <c r="N26" s="305"/>
    </row>
    <row r="27" spans="1:19" s="79" customFormat="1" ht="21.75" customHeight="1" outlineLevel="1" x14ac:dyDescent="0.2">
      <c r="A27" s="1841" t="s">
        <v>204</v>
      </c>
      <c r="B27" s="1842"/>
      <c r="C27" s="1842"/>
      <c r="D27" s="1842"/>
      <c r="E27" s="1842"/>
      <c r="F27" s="1843"/>
      <c r="G27" s="1827"/>
      <c r="H27" s="1828"/>
      <c r="I27" s="1829"/>
      <c r="J27" s="324">
        <v>155</v>
      </c>
      <c r="K27" s="1844">
        <f>+K28+K29</f>
        <v>0</v>
      </c>
      <c r="L27" s="1845"/>
      <c r="M27" s="199">
        <f>+M28+M29</f>
        <v>0</v>
      </c>
      <c r="N27" s="923">
        <f>+N28+N29</f>
        <v>0</v>
      </c>
    </row>
    <row r="28" spans="1:19" s="79" customFormat="1" ht="18.75" customHeight="1" outlineLevel="1" x14ac:dyDescent="0.2">
      <c r="A28" s="1824" t="s">
        <v>591</v>
      </c>
      <c r="B28" s="1825"/>
      <c r="C28" s="1825"/>
      <c r="D28" s="1825"/>
      <c r="E28" s="1825"/>
      <c r="F28" s="1826"/>
      <c r="G28" s="1827"/>
      <c r="H28" s="1828"/>
      <c r="I28" s="1829"/>
      <c r="J28" s="155"/>
      <c r="K28" s="1830"/>
      <c r="L28" s="1831"/>
      <c r="M28" s="322"/>
      <c r="N28" s="305"/>
    </row>
    <row r="29" spans="1:19" s="79" customFormat="1" ht="18.75" customHeight="1" outlineLevel="1" x14ac:dyDescent="0.2">
      <c r="A29" s="1824" t="s">
        <v>590</v>
      </c>
      <c r="B29" s="1825"/>
      <c r="C29" s="1825"/>
      <c r="D29" s="1825"/>
      <c r="E29" s="1825"/>
      <c r="F29" s="1826"/>
      <c r="G29" s="1872" t="s">
        <v>187</v>
      </c>
      <c r="H29" s="1873"/>
      <c r="I29" s="1874"/>
      <c r="J29" s="155"/>
      <c r="K29" s="1830"/>
      <c r="L29" s="1831"/>
      <c r="M29" s="322"/>
      <c r="N29" s="305"/>
    </row>
    <row r="30" spans="1:19" s="79" customFormat="1" ht="21.75" customHeight="1" outlineLevel="1" x14ac:dyDescent="0.2">
      <c r="A30" s="1841" t="s">
        <v>205</v>
      </c>
      <c r="B30" s="1842"/>
      <c r="C30" s="1842"/>
      <c r="D30" s="1842"/>
      <c r="E30" s="1842"/>
      <c r="F30" s="1843"/>
      <c r="G30" s="1827"/>
      <c r="H30" s="1828"/>
      <c r="I30" s="1829"/>
      <c r="J30" s="324">
        <v>155</v>
      </c>
      <c r="K30" s="1844">
        <v>0</v>
      </c>
      <c r="L30" s="1845"/>
      <c r="M30" s="199">
        <v>0</v>
      </c>
      <c r="N30" s="923">
        <v>0</v>
      </c>
    </row>
    <row r="31" spans="1:19" s="79" customFormat="1" ht="13.5" outlineLevel="1" thickBot="1" x14ac:dyDescent="0.25">
      <c r="A31" s="1864" t="s">
        <v>240</v>
      </c>
      <c r="B31" s="1865"/>
      <c r="C31" s="1865"/>
      <c r="D31" s="1865"/>
      <c r="E31" s="1865"/>
      <c r="F31" s="1866"/>
      <c r="G31" s="1867"/>
      <c r="H31" s="1868"/>
      <c r="I31" s="1869"/>
      <c r="J31" s="924"/>
      <c r="K31" s="1870">
        <f>+K30+K27+K24</f>
        <v>0</v>
      </c>
      <c r="L31" s="1871"/>
      <c r="M31" s="925">
        <f>+M30+M27+M24</f>
        <v>0</v>
      </c>
      <c r="N31" s="926">
        <f>+N30+N27+N24</f>
        <v>0</v>
      </c>
    </row>
    <row r="33" spans="1:19" s="11" customFormat="1" ht="21.75" customHeight="1" outlineLevel="1" thickBot="1" x14ac:dyDescent="0.25">
      <c r="A33" s="1857" t="s">
        <v>334</v>
      </c>
      <c r="B33" s="1857"/>
      <c r="C33" s="21">
        <v>162</v>
      </c>
      <c r="D33" s="1858" t="str">
        <f>+A9</f>
        <v>поступления капитального характера бюджетным и автономным учреждениям от сектора государственного управления</v>
      </c>
      <c r="E33" s="1858"/>
      <c r="F33" s="1858"/>
      <c r="G33" s="1858"/>
      <c r="H33" s="1858"/>
      <c r="I33" s="1858"/>
      <c r="J33" s="1858"/>
      <c r="K33" s="1858"/>
      <c r="L33" s="1858"/>
      <c r="M33" s="1858"/>
      <c r="N33" s="1858"/>
    </row>
    <row r="34" spans="1:19" s="6" customFormat="1" ht="15.75" customHeight="1" outlineLevel="1" x14ac:dyDescent="0.2">
      <c r="A34" s="1678" t="s">
        <v>219</v>
      </c>
      <c r="B34" s="1679"/>
      <c r="C34" s="1679"/>
      <c r="D34" s="1679"/>
      <c r="E34" s="1679"/>
      <c r="F34" s="1749"/>
      <c r="G34" s="1730" t="s">
        <v>241</v>
      </c>
      <c r="H34" s="1679"/>
      <c r="I34" s="1749"/>
      <c r="J34" s="1859" t="s">
        <v>334</v>
      </c>
      <c r="K34" s="1675" t="s">
        <v>221</v>
      </c>
      <c r="L34" s="1676"/>
      <c r="M34" s="1676"/>
      <c r="N34" s="1677"/>
    </row>
    <row r="35" spans="1:19" s="6" customFormat="1" ht="45.75" customHeight="1" outlineLevel="1" thickBot="1" x14ac:dyDescent="0.25">
      <c r="A35" s="1680"/>
      <c r="B35" s="1681"/>
      <c r="C35" s="1681"/>
      <c r="D35" s="1681"/>
      <c r="E35" s="1681"/>
      <c r="F35" s="1750"/>
      <c r="G35" s="1734"/>
      <c r="H35" s="1681"/>
      <c r="I35" s="1750"/>
      <c r="J35" s="1860"/>
      <c r="K35" s="1665" t="s">
        <v>527</v>
      </c>
      <c r="L35" s="1682"/>
      <c r="M35" s="611" t="s">
        <v>527</v>
      </c>
      <c r="N35" s="612" t="s">
        <v>551</v>
      </c>
    </row>
    <row r="36" spans="1:19" s="908" customFormat="1" ht="11.25" outlineLevel="1" x14ac:dyDescent="0.2">
      <c r="A36" s="1751">
        <v>1</v>
      </c>
      <c r="B36" s="1752"/>
      <c r="C36" s="1752"/>
      <c r="D36" s="1752"/>
      <c r="E36" s="1752"/>
      <c r="F36" s="1753"/>
      <c r="G36" s="1851">
        <v>2</v>
      </c>
      <c r="H36" s="1752"/>
      <c r="I36" s="1753"/>
      <c r="J36" s="917">
        <v>3</v>
      </c>
      <c r="K36" s="1851">
        <v>4</v>
      </c>
      <c r="L36" s="1753"/>
      <c r="M36" s="917">
        <v>5</v>
      </c>
      <c r="N36" s="918">
        <v>6</v>
      </c>
    </row>
    <row r="37" spans="1:19" s="6" customFormat="1" ht="46.15" customHeight="1" outlineLevel="1" x14ac:dyDescent="0.2">
      <c r="A37" s="1852" t="s">
        <v>588</v>
      </c>
      <c r="B37" s="1853"/>
      <c r="C37" s="1853"/>
      <c r="D37" s="1853"/>
      <c r="E37" s="1853"/>
      <c r="F37" s="1854"/>
      <c r="G37" s="1846"/>
      <c r="H37" s="1847"/>
      <c r="I37" s="1848"/>
      <c r="J37" s="209">
        <v>162</v>
      </c>
      <c r="K37" s="1855">
        <f>+K38+K39</f>
        <v>0</v>
      </c>
      <c r="L37" s="1856"/>
      <c r="M37" s="28">
        <f>+M38+M39</f>
        <v>0</v>
      </c>
      <c r="N37" s="913">
        <f>+N38+N39</f>
        <v>0</v>
      </c>
    </row>
    <row r="38" spans="1:19" s="6" customFormat="1" ht="24.6" customHeight="1" outlineLevel="1" x14ac:dyDescent="0.2">
      <c r="A38" s="1861" t="s">
        <v>795</v>
      </c>
      <c r="B38" s="1862"/>
      <c r="C38" s="1862"/>
      <c r="D38" s="1862"/>
      <c r="E38" s="1862"/>
      <c r="F38" s="1863"/>
      <c r="G38" s="1846"/>
      <c r="H38" s="1847"/>
      <c r="I38" s="1848"/>
      <c r="J38" s="8"/>
      <c r="K38" s="1849"/>
      <c r="L38" s="1850"/>
      <c r="M38" s="40"/>
      <c r="N38" s="914"/>
    </row>
    <row r="39" spans="1:19" s="6" customFormat="1" ht="31.5" customHeight="1" outlineLevel="1" thickBot="1" x14ac:dyDescent="0.25">
      <c r="A39" s="1800" t="s">
        <v>589</v>
      </c>
      <c r="B39" s="1801"/>
      <c r="C39" s="1801"/>
      <c r="D39" s="1801"/>
      <c r="E39" s="1801"/>
      <c r="F39" s="1802"/>
      <c r="G39" s="1803"/>
      <c r="H39" s="1804"/>
      <c r="I39" s="1805"/>
      <c r="J39" s="915"/>
      <c r="K39" s="1806"/>
      <c r="L39" s="1807"/>
      <c r="M39" s="256"/>
      <c r="N39" s="916"/>
    </row>
    <row r="41" spans="1:19" s="79" customFormat="1" ht="28.5" customHeight="1" outlineLevel="1" thickBot="1" x14ac:dyDescent="0.25">
      <c r="A41" s="1808" t="s">
        <v>305</v>
      </c>
      <c r="B41" s="1808"/>
      <c r="C41" s="122">
        <v>165</v>
      </c>
      <c r="D41" s="1799" t="s">
        <v>594</v>
      </c>
      <c r="E41" s="1799"/>
      <c r="F41" s="1799"/>
      <c r="G41" s="1799"/>
      <c r="H41" s="1799"/>
      <c r="I41" s="1799"/>
      <c r="J41" s="1799"/>
      <c r="K41" s="1799"/>
      <c r="L41" s="1799"/>
      <c r="M41" s="1799"/>
      <c r="N41" s="1799"/>
      <c r="O41" s="96"/>
      <c r="P41" s="96"/>
      <c r="Q41" s="96"/>
      <c r="R41" s="96"/>
      <c r="S41" s="96"/>
    </row>
    <row r="42" spans="1:19" s="79" customFormat="1" ht="15.75" customHeight="1" outlineLevel="1" x14ac:dyDescent="0.2">
      <c r="A42" s="1809" t="s">
        <v>219</v>
      </c>
      <c r="B42" s="1810"/>
      <c r="C42" s="1810"/>
      <c r="D42" s="1810"/>
      <c r="E42" s="1810"/>
      <c r="F42" s="1811"/>
      <c r="G42" s="1815" t="s">
        <v>241</v>
      </c>
      <c r="H42" s="1810"/>
      <c r="I42" s="1811"/>
      <c r="J42" s="1817" t="s">
        <v>334</v>
      </c>
      <c r="K42" s="1819" t="s">
        <v>221</v>
      </c>
      <c r="L42" s="1820"/>
      <c r="M42" s="1820"/>
      <c r="N42" s="1821"/>
    </row>
    <row r="43" spans="1:19" s="79" customFormat="1" ht="45.75" customHeight="1" outlineLevel="1" x14ac:dyDescent="0.2">
      <c r="A43" s="1812"/>
      <c r="B43" s="1813"/>
      <c r="C43" s="1813"/>
      <c r="D43" s="1813"/>
      <c r="E43" s="1813"/>
      <c r="F43" s="1814"/>
      <c r="G43" s="1816"/>
      <c r="H43" s="1813"/>
      <c r="I43" s="1814"/>
      <c r="J43" s="1818"/>
      <c r="K43" s="1822" t="s">
        <v>550</v>
      </c>
      <c r="L43" s="1823"/>
      <c r="M43" s="324" t="s">
        <v>550</v>
      </c>
      <c r="N43" s="289" t="s">
        <v>550</v>
      </c>
    </row>
    <row r="44" spans="1:19" s="79" customFormat="1" outlineLevel="1" x14ac:dyDescent="0.2">
      <c r="A44" s="1837">
        <v>1</v>
      </c>
      <c r="B44" s="1838"/>
      <c r="C44" s="1838"/>
      <c r="D44" s="1838"/>
      <c r="E44" s="1838"/>
      <c r="F44" s="1839"/>
      <c r="G44" s="1840">
        <v>2</v>
      </c>
      <c r="H44" s="1838"/>
      <c r="I44" s="1839"/>
      <c r="J44" s="155">
        <v>3</v>
      </c>
      <c r="K44" s="1840">
        <v>4</v>
      </c>
      <c r="L44" s="1839"/>
      <c r="M44" s="155">
        <v>5</v>
      </c>
      <c r="N44" s="695">
        <v>6</v>
      </c>
    </row>
    <row r="45" spans="1:19" s="79" customFormat="1" ht="30.75" customHeight="1" outlineLevel="1" x14ac:dyDescent="0.2">
      <c r="A45" s="1841" t="s">
        <v>595</v>
      </c>
      <c r="B45" s="1842"/>
      <c r="C45" s="1842"/>
      <c r="D45" s="1842"/>
      <c r="E45" s="1842"/>
      <c r="F45" s="1843"/>
      <c r="G45" s="1827"/>
      <c r="H45" s="1828"/>
      <c r="I45" s="1829"/>
      <c r="J45" s="324">
        <v>165</v>
      </c>
      <c r="K45" s="1844">
        <f>+K46+K47</f>
        <v>0</v>
      </c>
      <c r="L45" s="1845"/>
      <c r="M45" s="199">
        <f>+M46+M47</f>
        <v>0</v>
      </c>
      <c r="N45" s="923">
        <f>+N46+N47</f>
        <v>0</v>
      </c>
    </row>
    <row r="46" spans="1:19" s="79" customFormat="1" ht="27.75" customHeight="1" outlineLevel="1" x14ac:dyDescent="0.2">
      <c r="A46" s="1824" t="s">
        <v>596</v>
      </c>
      <c r="B46" s="1825"/>
      <c r="C46" s="1825"/>
      <c r="D46" s="1825"/>
      <c r="E46" s="1825"/>
      <c r="F46" s="1826"/>
      <c r="G46" s="1827"/>
      <c r="H46" s="1828"/>
      <c r="I46" s="1829"/>
      <c r="J46" s="155"/>
      <c r="K46" s="1830"/>
      <c r="L46" s="1831"/>
      <c r="M46" s="322"/>
      <c r="N46" s="305"/>
    </row>
    <row r="47" spans="1:19" s="79" customFormat="1" ht="35.25" customHeight="1" outlineLevel="1" thickBot="1" x14ac:dyDescent="0.25">
      <c r="A47" s="1708" t="s">
        <v>597</v>
      </c>
      <c r="B47" s="1709"/>
      <c r="C47" s="1709"/>
      <c r="D47" s="1709"/>
      <c r="E47" s="1709"/>
      <c r="F47" s="1710"/>
      <c r="G47" s="1832" t="s">
        <v>187</v>
      </c>
      <c r="H47" s="1833"/>
      <c r="I47" s="1834"/>
      <c r="J47" s="293"/>
      <c r="K47" s="1835"/>
      <c r="L47" s="1836"/>
      <c r="M47" s="615"/>
      <c r="N47" s="616"/>
    </row>
  </sheetData>
  <mergeCells count="105">
    <mergeCell ref="A8:J8"/>
    <mergeCell ref="A9:J9"/>
    <mergeCell ref="A10:J10"/>
    <mergeCell ref="A11:N11"/>
    <mergeCell ref="A12:B12"/>
    <mergeCell ref="D12:N12"/>
    <mergeCell ref="A1:N1"/>
    <mergeCell ref="A4:A5"/>
    <mergeCell ref="B4:J5"/>
    <mergeCell ref="K4:K5"/>
    <mergeCell ref="L4:N4"/>
    <mergeCell ref="B6:J6"/>
    <mergeCell ref="A7:J7"/>
    <mergeCell ref="A2:M2"/>
    <mergeCell ref="A3:K3"/>
    <mergeCell ref="A16:F16"/>
    <mergeCell ref="G16:I16"/>
    <mergeCell ref="K16:L16"/>
    <mergeCell ref="A17:F17"/>
    <mergeCell ref="G17:I17"/>
    <mergeCell ref="K17:L17"/>
    <mergeCell ref="A13:F14"/>
    <mergeCell ref="G13:I14"/>
    <mergeCell ref="J13:J14"/>
    <mergeCell ref="K13:N13"/>
    <mergeCell ref="K14:L14"/>
    <mergeCell ref="A15:F15"/>
    <mergeCell ref="G15:I15"/>
    <mergeCell ref="K15:L15"/>
    <mergeCell ref="A21:F22"/>
    <mergeCell ref="G21:I22"/>
    <mergeCell ref="J21:J22"/>
    <mergeCell ref="K21:N21"/>
    <mergeCell ref="K22:L22"/>
    <mergeCell ref="A23:F23"/>
    <mergeCell ref="G23:I23"/>
    <mergeCell ref="K23:L23"/>
    <mergeCell ref="A18:F18"/>
    <mergeCell ref="G18:I18"/>
    <mergeCell ref="K18:L18"/>
    <mergeCell ref="A19:N19"/>
    <mergeCell ref="A20:B20"/>
    <mergeCell ref="D20:N20"/>
    <mergeCell ref="A26:F26"/>
    <mergeCell ref="G26:I26"/>
    <mergeCell ref="K26:L26"/>
    <mergeCell ref="A27:F27"/>
    <mergeCell ref="G27:I27"/>
    <mergeCell ref="K27:L27"/>
    <mergeCell ref="A24:F24"/>
    <mergeCell ref="G24:I24"/>
    <mergeCell ref="K24:L24"/>
    <mergeCell ref="A25:F25"/>
    <mergeCell ref="G25:I25"/>
    <mergeCell ref="K25:L25"/>
    <mergeCell ref="A30:F30"/>
    <mergeCell ref="G30:I30"/>
    <mergeCell ref="K30:L30"/>
    <mergeCell ref="A31:F31"/>
    <mergeCell ref="G31:I31"/>
    <mergeCell ref="K31:L31"/>
    <mergeCell ref="A28:F28"/>
    <mergeCell ref="G28:I28"/>
    <mergeCell ref="K28:L28"/>
    <mergeCell ref="A29:F29"/>
    <mergeCell ref="G29:I29"/>
    <mergeCell ref="K29:L29"/>
    <mergeCell ref="G38:I38"/>
    <mergeCell ref="K38:L38"/>
    <mergeCell ref="A36:F36"/>
    <mergeCell ref="G36:I36"/>
    <mergeCell ref="K36:L36"/>
    <mergeCell ref="A37:F37"/>
    <mergeCell ref="G37:I37"/>
    <mergeCell ref="K37:L37"/>
    <mergeCell ref="A33:B33"/>
    <mergeCell ref="D33:N33"/>
    <mergeCell ref="A34:F35"/>
    <mergeCell ref="G34:I35"/>
    <mergeCell ref="J34:J35"/>
    <mergeCell ref="K34:N34"/>
    <mergeCell ref="K35:L35"/>
    <mergeCell ref="A38:F38"/>
    <mergeCell ref="A46:F46"/>
    <mergeCell ref="G46:I46"/>
    <mergeCell ref="K46:L46"/>
    <mergeCell ref="A47:F47"/>
    <mergeCell ref="G47:I47"/>
    <mergeCell ref="K47:L47"/>
    <mergeCell ref="A44:F44"/>
    <mergeCell ref="G44:I44"/>
    <mergeCell ref="K44:L44"/>
    <mergeCell ref="A45:F45"/>
    <mergeCell ref="G45:I45"/>
    <mergeCell ref="K45:L45"/>
    <mergeCell ref="A39:F39"/>
    <mergeCell ref="G39:I39"/>
    <mergeCell ref="K39:L39"/>
    <mergeCell ref="A41:B41"/>
    <mergeCell ref="D41:N41"/>
    <mergeCell ref="A42:F43"/>
    <mergeCell ref="G42:I43"/>
    <mergeCell ref="J42:J43"/>
    <mergeCell ref="K42:N42"/>
    <mergeCell ref="K43:L43"/>
  </mergeCells>
  <pageMargins left="0.70866141732283472" right="0.70866141732283472" top="0.74803149606299213" bottom="0.74803149606299213" header="0.31496062992125984" footer="0.31496062992125984"/>
  <pageSetup paperSize="9" scale="86"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39</vt:i4>
      </vt:variant>
    </vt:vector>
  </HeadingPairs>
  <TitlesOfParts>
    <vt:vector size="81" baseType="lpstr">
      <vt:lpstr>Письмо_Иные цели</vt:lpstr>
      <vt:lpstr>Письмо_переносы</vt:lpstr>
      <vt:lpstr>Прилож.№ 1_Раздел1</vt:lpstr>
      <vt:lpstr>Раздел2</vt:lpstr>
      <vt:lpstr>Прилож  2_120</vt:lpstr>
      <vt:lpstr>130</vt:lpstr>
      <vt:lpstr>140</vt:lpstr>
      <vt:lpstr>150_ИЦ</vt:lpstr>
      <vt:lpstr>150</vt:lpstr>
      <vt:lpstr>180</vt:lpstr>
      <vt:lpstr>410</vt:lpstr>
      <vt:lpstr>440</vt:lpstr>
      <vt:lpstr>111</vt:lpstr>
      <vt:lpstr>112</vt:lpstr>
      <vt:lpstr>113</vt:lpstr>
      <vt:lpstr>119</vt:lpstr>
      <vt:lpstr>321</vt:lpstr>
      <vt:lpstr>321_ОВЗ</vt:lpstr>
      <vt:lpstr>350</vt:lpstr>
      <vt:lpstr>851</vt:lpstr>
      <vt:lpstr>852</vt:lpstr>
      <vt:lpstr>853</vt:lpstr>
      <vt:lpstr>243</vt:lpstr>
      <vt:lpstr>221</vt:lpstr>
      <vt:lpstr>222</vt:lpstr>
      <vt:lpstr>223_244</vt:lpstr>
      <vt:lpstr>223_247</vt:lpstr>
      <vt:lpstr>224</vt:lpstr>
      <vt:lpstr>225</vt:lpstr>
      <vt:lpstr>226</vt:lpstr>
      <vt:lpstr>227</vt:lpstr>
      <vt:lpstr>228</vt:lpstr>
      <vt:lpstr>310</vt:lpstr>
      <vt:lpstr>341</vt:lpstr>
      <vt:lpstr>342</vt:lpstr>
      <vt:lpstr>343</vt:lpstr>
      <vt:lpstr>344</vt:lpstr>
      <vt:lpstr>345</vt:lpstr>
      <vt:lpstr>346</vt:lpstr>
      <vt:lpstr>347</vt:lpstr>
      <vt:lpstr>349</vt:lpstr>
      <vt:lpstr>Прилож. №3</vt:lpstr>
      <vt:lpstr>'111'!Область_печати</vt:lpstr>
      <vt:lpstr>'112'!Область_печати</vt:lpstr>
      <vt:lpstr>'113'!Область_печати</vt:lpstr>
      <vt:lpstr>'119'!Область_печати</vt:lpstr>
      <vt:lpstr>'130'!Область_печати</vt:lpstr>
      <vt:lpstr>'140'!Область_печати</vt:lpstr>
      <vt:lpstr>'150'!Область_печати</vt:lpstr>
      <vt:lpstr>'150_ИЦ'!Область_печати</vt:lpstr>
      <vt:lpstr>'221'!Область_печати</vt:lpstr>
      <vt:lpstr>'222'!Область_печати</vt:lpstr>
      <vt:lpstr>'223_244'!Область_печати</vt:lpstr>
      <vt:lpstr>'223_247'!Область_печати</vt:lpstr>
      <vt:lpstr>'224'!Область_печати</vt:lpstr>
      <vt:lpstr>'225'!Область_печати</vt:lpstr>
      <vt:lpstr>'226'!Область_печати</vt:lpstr>
      <vt:lpstr>'227'!Область_печати</vt:lpstr>
      <vt:lpstr>'228'!Область_печати</vt:lpstr>
      <vt:lpstr>'243'!Область_печати</vt:lpstr>
      <vt:lpstr>'310'!Область_печати</vt:lpstr>
      <vt:lpstr>'321'!Область_печати</vt:lpstr>
      <vt:lpstr>'321_ОВЗ'!Область_печати</vt:lpstr>
      <vt:lpstr>'341'!Область_печати</vt:lpstr>
      <vt:lpstr>'342'!Область_печати</vt:lpstr>
      <vt:lpstr>'343'!Область_печати</vt:lpstr>
      <vt:lpstr>'344'!Область_печати</vt:lpstr>
      <vt:lpstr>'345'!Область_печати</vt:lpstr>
      <vt:lpstr>'346'!Область_печати</vt:lpstr>
      <vt:lpstr>'347'!Область_печати</vt:lpstr>
      <vt:lpstr>'349'!Область_печати</vt:lpstr>
      <vt:lpstr>'350'!Область_печати</vt:lpstr>
      <vt:lpstr>'410'!Область_печати</vt:lpstr>
      <vt:lpstr>'440'!Область_печати</vt:lpstr>
      <vt:lpstr>'851'!Область_печати</vt:lpstr>
      <vt:lpstr>'852'!Область_печати</vt:lpstr>
      <vt:lpstr>'853'!Область_печати</vt:lpstr>
      <vt:lpstr>'Письмо_Иные цели'!Область_печати</vt:lpstr>
      <vt:lpstr>'Прилож  2_120'!Область_печати</vt:lpstr>
      <vt:lpstr>'Прилож.№ 1_Раздел1'!Область_печати</vt:lpstr>
      <vt:lpstr>Раздел2!Область_печати</vt:lpstr>
    </vt:vector>
  </TitlesOfParts>
  <Company>BSS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Arseniy Gshyan</dc:creator>
  <cp:lastModifiedBy>ДТДМ</cp:lastModifiedBy>
  <cp:lastPrinted>2024-10-11T12:12:26Z</cp:lastPrinted>
  <dcterms:created xsi:type="dcterms:W3CDTF">2002-03-11T10:22:12Z</dcterms:created>
  <dcterms:modified xsi:type="dcterms:W3CDTF">2024-10-14T13:05:00Z</dcterms:modified>
</cp:coreProperties>
</file>